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drawings/drawing2.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omments5.xml" ContentType="application/vnd.openxmlformats-officedocument.spreadsheetml.comments+xml"/>
  <Override PartName="/xl/drawings/drawing7.xml" ContentType="application/vnd.openxmlformats-officedocument.drawing+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omments8.xml" ContentType="application/vnd.openxmlformats-officedocument.spreadsheetml.comments+xml"/>
  <Override PartName="/xl/drawings/drawing10.xml" ContentType="application/vnd.openxmlformats-officedocument.drawing+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233.xml" ContentType="application/vnd.ms-excel.controlproperties+xml"/>
  <Override PartName="/xl/ctrlProps/ctrlProp234.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showInkAnnotation="0" codeName="ThisWorkbook"/>
  <mc:AlternateContent xmlns:mc="http://schemas.openxmlformats.org/markup-compatibility/2006">
    <mc:Choice Requires="x15">
      <x15ac:absPath xmlns:x15ac="http://schemas.microsoft.com/office/spreadsheetml/2010/11/ac" url="M:\全社共有\技術部\101【HP関係】■評価協ホームページ掲載資料等■\410【Excel省エネ外皮計算シート】\02_RC造等共同住宅(標準入力型)\"/>
    </mc:Choice>
  </mc:AlternateContent>
  <xr:revisionPtr revIDLastSave="0" documentId="13_ncr:1_{893F2C48-30EE-4C43-9A61-7E7AAA5929B0}" xr6:coauthVersionLast="47" xr6:coauthVersionMax="47" xr10:uidLastSave="{00000000-0000-0000-0000-000000000000}"/>
  <bookViews>
    <workbookView xWindow="3375" yWindow="660" windowWidth="21210" windowHeight="15180" xr2:uid="{5EA4A80A-1469-4B8D-A88B-6F6AE9FE122B}"/>
  </bookViews>
  <sheets>
    <sheet name="共通条件・結果" sheetId="78" r:id="rId1"/>
    <sheet name="Ａ（北）" sheetId="126" r:id="rId2"/>
    <sheet name="Ａ（北東）" sheetId="145" r:id="rId3"/>
    <sheet name="Ａ（東）" sheetId="146" r:id="rId4"/>
    <sheet name="Ａ（南東）" sheetId="147" r:id="rId5"/>
    <sheet name="Ａ（南）" sheetId="148" r:id="rId6"/>
    <sheet name="Ａ（南西）" sheetId="149" r:id="rId7"/>
    <sheet name="Ａ（西）" sheetId="150" r:id="rId8"/>
    <sheet name="Ａ（北西）" sheetId="151" r:id="rId9"/>
    <sheet name="Ｂ（熱橋部）" sheetId="142" r:id="rId10"/>
    <sheet name="Ｃ（屋根・床等）" sheetId="157" r:id="rId11"/>
    <sheet name="D（基礎）" sheetId="161" r:id="rId12"/>
    <sheet name="【付録】" sheetId="160" r:id="rId13"/>
    <sheet name="外皮計算についてのQ&amp;A" sheetId="162" r:id="rId14"/>
    <sheet name="日射熱取得の考え方" sheetId="159" r:id="rId15"/>
    <sheet name="熱橋の考え方 (H28年)" sheetId="154" r:id="rId16"/>
    <sheet name="更新履歴" sheetId="156" r:id="rId17"/>
  </sheets>
  <externalReferences>
    <externalReference r:id="rId18"/>
  </externalReferences>
  <definedNames>
    <definedName name="_xlnm.Print_Area" localSheetId="12">【付録】!$A$1:$AC$45</definedName>
    <definedName name="_xlnm.Print_Area" localSheetId="7">'Ａ（西）'!$B$2:$AE$48</definedName>
    <definedName name="_xlnm.Print_Area" localSheetId="3">'Ａ（東）'!$B$2:$AE$48</definedName>
    <definedName name="_xlnm.Print_Area" localSheetId="5">'Ａ（南）'!$B$2:$AE$48</definedName>
    <definedName name="_xlnm.Print_Area" localSheetId="6">'Ａ（南西）'!$B$2:$AE$48</definedName>
    <definedName name="_xlnm.Print_Area" localSheetId="4">'Ａ（南東）'!$B$2:$AE$48</definedName>
    <definedName name="_xlnm.Print_Area" localSheetId="1">'Ａ（北）'!$B$2:$AE$48</definedName>
    <definedName name="_xlnm.Print_Area" localSheetId="8">'Ａ（北西）'!$B$2:$AE$48</definedName>
    <definedName name="_xlnm.Print_Area" localSheetId="2">'Ａ（北東）'!$B$2:$AE$48</definedName>
    <definedName name="_xlnm.Print_Area" localSheetId="9">'Ｂ（熱橋部）'!$B$2:$AF$41</definedName>
    <definedName name="_xlnm.Print_Area" localSheetId="10">'Ｃ（屋根・床等）'!$B$2:$X$35</definedName>
    <definedName name="_xlnm.Print_Area" localSheetId="11">'D（基礎）'!$B$2:$AC$46</definedName>
    <definedName name="_xlnm.Print_Area" localSheetId="13">'外皮計算についてのQ&amp;A'!$A$1:$AB$58</definedName>
    <definedName name="_xlnm.Print_Area" localSheetId="0">共通条件・結果!$B$2:$AC$30</definedName>
    <definedName name="_xlnm.Print_Area" localSheetId="16">更新履歴!$B$2:$G$26</definedName>
    <definedName name="_xlnm.Print_Area" localSheetId="14">日射熱取得の考え方!$B$2:$L$47</definedName>
    <definedName name="_xlnm.Print_Area" localSheetId="15">'熱橋の考え方 (H28年)'!$B$2:$T$51</definedName>
    <definedName name="夏方位係数" localSheetId="12">#REF!</definedName>
    <definedName name="夏方位係数" localSheetId="11">'D（基礎）'!$AM$35:$AN$42</definedName>
    <definedName name="夏方位係数">#REF!</definedName>
    <definedName name="水平" localSheetId="9">'Ｂ（熱橋部）'!$Y$45:$Y$49</definedName>
    <definedName name="西" localSheetId="9">'Ｂ（熱橋部）'!$W$45:$W$49</definedName>
    <definedName name="冬方位係数" localSheetId="12">#REF!</definedName>
    <definedName name="冬方位係数" localSheetId="11">'D（基礎）'!$AO$35:$AP$42</definedName>
    <definedName name="冬方位係数">#REF!</definedName>
    <definedName name="東" localSheetId="9">'Ｂ（熱橋部）'!$S$45:$S$49</definedName>
    <definedName name="南" localSheetId="9">'Ｂ（熱橋部）'!$U$45:$U$49</definedName>
    <definedName name="南西" localSheetId="9">'Ｂ（熱橋部）'!$V$45:$V$49</definedName>
    <definedName name="南東" localSheetId="9">'Ｂ（熱橋部）'!$T$45:$T$49</definedName>
    <definedName name="方位" localSheetId="9">'Ｂ（熱橋部）'!$Q$44:$Y$44</definedName>
    <definedName name="方位" localSheetId="11">'D（基礎）'!$AE$35:$AE$42</definedName>
    <definedName name="方位">[1]新!$AE$35:$AE$42</definedName>
    <definedName name="方位基礎" localSheetId="12">#REF!</definedName>
    <definedName name="方位基礎">#REF!</definedName>
    <definedName name="北" localSheetId="9">'Ｂ（熱橋部）'!$Q$45:$Q$49</definedName>
    <definedName name="北西" localSheetId="9">'Ｂ（熱橋部）'!$X$45:$X$49</definedName>
    <definedName name="北東" localSheetId="9">'Ｂ（熱橋部）'!$R$45:$R$49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8" i="78" l="1"/>
  <c r="T18" i="78" s="1"/>
  <c r="O17" i="78"/>
  <c r="AR20" i="78"/>
  <c r="AQ20" i="78"/>
  <c r="AP20" i="78"/>
  <c r="AO20" i="78"/>
  <c r="AN20" i="78"/>
  <c r="AM20" i="78"/>
  <c r="AL20" i="78"/>
  <c r="AK20" i="78"/>
  <c r="AJ20" i="78"/>
  <c r="AH20" i="78"/>
  <c r="AG20" i="78"/>
  <c r="AH3" i="160" l="1"/>
  <c r="T7" i="142" l="1"/>
  <c r="X7" i="142"/>
  <c r="T8" i="142"/>
  <c r="X8" i="142"/>
  <c r="T9" i="142"/>
  <c r="X9" i="142"/>
  <c r="T10" i="142"/>
  <c r="X10" i="142"/>
  <c r="T11" i="142"/>
  <c r="X11" i="142"/>
  <c r="T12" i="142"/>
  <c r="X12" i="142"/>
  <c r="T13" i="142"/>
  <c r="X13" i="142"/>
  <c r="T14" i="142"/>
  <c r="X14" i="142"/>
  <c r="T15" i="142"/>
  <c r="X15" i="142"/>
  <c r="T16" i="142"/>
  <c r="X16" i="142"/>
  <c r="Z8" i="149"/>
  <c r="Z9" i="149"/>
  <c r="Z10" i="149"/>
  <c r="Z11" i="149"/>
  <c r="Z12" i="149"/>
  <c r="Z13" i="149"/>
  <c r="AH3" i="126" l="1"/>
  <c r="AH3" i="145"/>
  <c r="AH3" i="146"/>
  <c r="AH3" i="147"/>
  <c r="AH3" i="148"/>
  <c r="AH3" i="149"/>
  <c r="AH3" i="150"/>
  <c r="AH3" i="151"/>
  <c r="AH3" i="142"/>
  <c r="AH3" i="157"/>
  <c r="AH3" i="161"/>
  <c r="AT22" i="145" l="1"/>
  <c r="AS22" i="145" s="1"/>
  <c r="AT21" i="145"/>
  <c r="AS21" i="145" s="1"/>
  <c r="AT22" i="146"/>
  <c r="AS22" i="146" s="1"/>
  <c r="AT21" i="146"/>
  <c r="AS21" i="146" s="1"/>
  <c r="AT22" i="147"/>
  <c r="AS22" i="147" s="1"/>
  <c r="AT21" i="147"/>
  <c r="AS21" i="147" s="1"/>
  <c r="AT22" i="148"/>
  <c r="AS22" i="148" s="1"/>
  <c r="AT21" i="148"/>
  <c r="AS21" i="148" s="1"/>
  <c r="AT22" i="149"/>
  <c r="AS22" i="149" s="1"/>
  <c r="AT21" i="149"/>
  <c r="AS21" i="149" s="1"/>
  <c r="AT22" i="150"/>
  <c r="AS22" i="150" s="1"/>
  <c r="AT21" i="150"/>
  <c r="AS21" i="150" s="1"/>
  <c r="AT22" i="151"/>
  <c r="AS22" i="151" s="1"/>
  <c r="AT21" i="151"/>
  <c r="AS21" i="151" s="1"/>
  <c r="AT22" i="126"/>
  <c r="AS22" i="126" s="1"/>
  <c r="AT21" i="126"/>
  <c r="AS21" i="126" s="1"/>
  <c r="AD21" i="145" l="1"/>
  <c r="AD21" i="146"/>
  <c r="AD21" i="147"/>
  <c r="AD21" i="148"/>
  <c r="AD21" i="149"/>
  <c r="AD21" i="150"/>
  <c r="AD21" i="151"/>
  <c r="AD21" i="126"/>
  <c r="AC45" i="151"/>
  <c r="S45" i="151"/>
  <c r="O45" i="151"/>
  <c r="AC45" i="150"/>
  <c r="S45" i="150"/>
  <c r="O45" i="150"/>
  <c r="AC45" i="149"/>
  <c r="S45" i="149"/>
  <c r="O45" i="149"/>
  <c r="AC45" i="148"/>
  <c r="S45" i="148"/>
  <c r="O45" i="148"/>
  <c r="AC45" i="147"/>
  <c r="S45" i="147"/>
  <c r="O45" i="147"/>
  <c r="AC45" i="146"/>
  <c r="S45" i="146"/>
  <c r="O45" i="146"/>
  <c r="AC45" i="145"/>
  <c r="S45" i="145"/>
  <c r="O45" i="145"/>
  <c r="S45" i="126"/>
  <c r="AD22" i="151" l="1"/>
  <c r="AD23" i="151" s="1"/>
  <c r="AB22" i="151"/>
  <c r="Z22" i="151"/>
  <c r="AB21" i="151"/>
  <c r="Z21" i="151"/>
  <c r="AD22" i="150"/>
  <c r="AD23" i="150" s="1"/>
  <c r="AB22" i="150"/>
  <c r="Z22" i="150"/>
  <c r="AB21" i="150"/>
  <c r="Z21" i="150"/>
  <c r="AD22" i="149"/>
  <c r="AD23" i="149" s="1"/>
  <c r="AB22" i="149"/>
  <c r="Z22" i="149"/>
  <c r="AB21" i="149"/>
  <c r="Z21" i="149"/>
  <c r="AD22" i="148"/>
  <c r="AD23" i="148" s="1"/>
  <c r="AB22" i="148"/>
  <c r="Z22" i="148"/>
  <c r="AB21" i="148"/>
  <c r="Z21" i="148"/>
  <c r="AD22" i="147"/>
  <c r="AD23" i="147" s="1"/>
  <c r="AB22" i="147"/>
  <c r="Z22" i="147"/>
  <c r="AB21" i="147"/>
  <c r="Z21" i="147"/>
  <c r="AD22" i="146"/>
  <c r="AD23" i="146" s="1"/>
  <c r="AB22" i="146"/>
  <c r="Z22" i="146"/>
  <c r="AB21" i="146"/>
  <c r="Z21" i="146"/>
  <c r="AD22" i="145"/>
  <c r="AD23" i="145" s="1"/>
  <c r="AB22" i="145"/>
  <c r="Z22" i="145"/>
  <c r="AB21" i="145"/>
  <c r="Z21" i="145"/>
  <c r="AD22" i="126"/>
  <c r="AD23" i="126" s="1"/>
  <c r="AB22" i="126"/>
  <c r="Z22" i="126"/>
  <c r="AB23" i="151" l="1"/>
  <c r="AB23" i="150"/>
  <c r="Z23" i="150"/>
  <c r="Z23" i="146"/>
  <c r="AB23" i="148"/>
  <c r="Z23" i="151"/>
  <c r="AB23" i="146"/>
  <c r="AB23" i="147"/>
  <c r="AB23" i="149"/>
  <c r="Z23" i="147"/>
  <c r="Z23" i="149"/>
  <c r="Z23" i="145"/>
  <c r="AB23" i="145"/>
  <c r="Z23" i="148"/>
  <c r="AI20" i="78" l="1"/>
  <c r="AA7" i="160"/>
  <c r="AA8" i="160"/>
  <c r="AA9" i="160"/>
  <c r="AA10" i="160"/>
  <c r="AA11" i="160"/>
  <c r="W35" i="161" l="1"/>
  <c r="T43" i="161" l="1"/>
  <c r="T44" i="161"/>
  <c r="Q43" i="161"/>
  <c r="Q44" i="161"/>
  <c r="W36" i="161"/>
  <c r="W37" i="161"/>
  <c r="W38" i="161"/>
  <c r="W39" i="161"/>
  <c r="W40" i="161"/>
  <c r="W41" i="161"/>
  <c r="W42" i="161"/>
  <c r="W43" i="161"/>
  <c r="W44" i="161"/>
  <c r="AG36" i="161"/>
  <c r="AG37" i="161"/>
  <c r="AG38" i="161"/>
  <c r="AG39" i="161"/>
  <c r="AG40" i="161"/>
  <c r="AG41" i="161"/>
  <c r="AG42" i="161"/>
  <c r="AG43" i="161"/>
  <c r="AG44" i="161"/>
  <c r="AG35" i="161"/>
  <c r="Q23" i="161"/>
  <c r="Q22" i="161"/>
  <c r="Q24" i="161"/>
  <c r="Q25" i="161"/>
  <c r="Q26" i="161"/>
  <c r="Q27" i="161"/>
  <c r="Q28" i="161"/>
  <c r="Q29" i="161"/>
  <c r="W45" i="161" l="1"/>
  <c r="H45" i="161"/>
  <c r="AK44" i="161"/>
  <c r="AJ44" i="161"/>
  <c r="AK43" i="161"/>
  <c r="AJ43" i="161"/>
  <c r="H30" i="161"/>
  <c r="D29" i="161"/>
  <c r="B29" i="161"/>
  <c r="D28" i="161"/>
  <c r="B28" i="161"/>
  <c r="D27" i="161"/>
  <c r="B27" i="161"/>
  <c r="D26" i="161"/>
  <c r="B26" i="161"/>
  <c r="D25" i="161"/>
  <c r="B25" i="161"/>
  <c r="D24" i="161"/>
  <c r="B24" i="161"/>
  <c r="D23" i="161"/>
  <c r="B23" i="161"/>
  <c r="D22" i="161"/>
  <c r="B22" i="161"/>
  <c r="H15" i="161"/>
  <c r="AJ13" i="160"/>
  <c r="AH13" i="160" s="1"/>
  <c r="AI13" i="160"/>
  <c r="AG13" i="160"/>
  <c r="AE13" i="160"/>
  <c r="AA13" i="160"/>
  <c r="Y13" i="160"/>
  <c r="AJ12" i="160"/>
  <c r="AH12" i="160" s="1"/>
  <c r="AI12" i="160"/>
  <c r="AG12" i="160"/>
  <c r="AE12" i="160"/>
  <c r="AA12" i="160"/>
  <c r="Y12" i="160"/>
  <c r="AJ11" i="160"/>
  <c r="AH11" i="160" s="1"/>
  <c r="AI11" i="160"/>
  <c r="AG11" i="160"/>
  <c r="AE11" i="160"/>
  <c r="AF11" i="160" s="1"/>
  <c r="Y11" i="160"/>
  <c r="AJ10" i="160"/>
  <c r="AH10" i="160" s="1"/>
  <c r="AI10" i="160"/>
  <c r="AG10" i="160"/>
  <c r="AE10" i="160"/>
  <c r="Y10" i="160"/>
  <c r="AJ9" i="160"/>
  <c r="AH9" i="160" s="1"/>
  <c r="AI9" i="160"/>
  <c r="AG9" i="160"/>
  <c r="AE9" i="160"/>
  <c r="Y9" i="160"/>
  <c r="AJ8" i="160"/>
  <c r="AH8" i="160" s="1"/>
  <c r="AI8" i="160"/>
  <c r="AG8" i="160"/>
  <c r="AE8" i="160"/>
  <c r="Y8" i="160"/>
  <c r="AJ7" i="160"/>
  <c r="AH7" i="160" s="1"/>
  <c r="AI7" i="160"/>
  <c r="AG7" i="160"/>
  <c r="AE7" i="160"/>
  <c r="Y7" i="160"/>
  <c r="AJ6" i="160"/>
  <c r="AH6" i="160" s="1"/>
  <c r="AI6" i="160"/>
  <c r="AG6" i="160"/>
  <c r="AE6" i="160"/>
  <c r="AA6" i="160"/>
  <c r="Y6" i="160"/>
  <c r="AF7" i="160" l="1"/>
  <c r="AF10" i="160"/>
  <c r="AF13" i="160"/>
  <c r="AF8" i="160"/>
  <c r="AF6" i="160"/>
  <c r="AF9" i="160"/>
  <c r="AF12" i="160"/>
  <c r="Q30" i="161"/>
  <c r="R29" i="126"/>
  <c r="AB4" i="126" l="1"/>
  <c r="AP37" i="161" l="1"/>
  <c r="AK37" i="161" s="1"/>
  <c r="T37" i="161" s="1"/>
  <c r="AJ22" i="126"/>
  <c r="AJ21" i="126"/>
  <c r="AB21" i="126" s="1"/>
  <c r="AB23" i="126" s="1"/>
  <c r="AP12" i="126"/>
  <c r="AM12" i="126" s="1"/>
  <c r="AP11" i="126"/>
  <c r="AP10" i="126"/>
  <c r="AM10" i="126" s="1"/>
  <c r="AD9" i="147" l="1"/>
  <c r="AA9" i="157" l="1"/>
  <c r="P8" i="157"/>
  <c r="P9" i="157"/>
  <c r="T19" i="157"/>
  <c r="R9" i="157"/>
  <c r="R8" i="157"/>
  <c r="P10" i="157"/>
  <c r="R10" i="157" l="1"/>
  <c r="R11" i="157"/>
  <c r="R12" i="157"/>
  <c r="P11" i="157"/>
  <c r="P12" i="157"/>
  <c r="AP9" i="149"/>
  <c r="AP10" i="149"/>
  <c r="AP11" i="149"/>
  <c r="AP12" i="149"/>
  <c r="AP13" i="149"/>
  <c r="AP14" i="149"/>
  <c r="AP8" i="149"/>
  <c r="AP9" i="148"/>
  <c r="AP10" i="148"/>
  <c r="AP11" i="148"/>
  <c r="AP12" i="148"/>
  <c r="AP13" i="148"/>
  <c r="AP14" i="148"/>
  <c r="AP8" i="148"/>
  <c r="AP9" i="147"/>
  <c r="AP10" i="147"/>
  <c r="AP11" i="147"/>
  <c r="AP12" i="147"/>
  <c r="AP13" i="147"/>
  <c r="AP14" i="147"/>
  <c r="AP8" i="147"/>
  <c r="P13" i="157" l="1"/>
  <c r="R13" i="157"/>
  <c r="R29" i="151"/>
  <c r="AB41" i="151"/>
  <c r="AB40" i="151"/>
  <c r="AD13" i="150"/>
  <c r="AD13" i="147"/>
  <c r="AD12" i="147"/>
  <c r="AD13" i="146"/>
  <c r="AD12" i="146"/>
  <c r="AD10" i="146"/>
  <c r="AD9" i="146"/>
  <c r="AB32" i="146"/>
  <c r="AB31" i="146"/>
  <c r="Z32" i="146"/>
  <c r="Z31" i="146"/>
  <c r="AB31" i="147"/>
  <c r="AB30" i="147"/>
  <c r="Z31" i="147"/>
  <c r="Z30" i="147"/>
  <c r="AB32" i="151"/>
  <c r="AB31" i="151"/>
  <c r="Z32" i="151"/>
  <c r="Z31" i="151"/>
  <c r="AB32" i="150"/>
  <c r="AB31" i="150"/>
  <c r="Z32" i="150"/>
  <c r="Z31" i="150"/>
  <c r="AB41" i="126"/>
  <c r="AB40" i="126"/>
  <c r="AB41" i="145"/>
  <c r="AB40" i="145"/>
  <c r="AB41" i="146"/>
  <c r="AB40" i="146"/>
  <c r="AB41" i="147"/>
  <c r="AB40" i="147"/>
  <c r="AB42" i="147" s="1"/>
  <c r="AB41" i="148"/>
  <c r="AB40" i="148"/>
  <c r="AB41" i="149"/>
  <c r="AB40" i="149"/>
  <c r="AB41" i="150"/>
  <c r="AB40" i="150"/>
  <c r="AD32" i="126"/>
  <c r="AD31" i="126"/>
  <c r="AD32" i="145"/>
  <c r="AD30" i="145"/>
  <c r="AD32" i="146"/>
  <c r="AD31" i="146"/>
  <c r="AD31" i="147"/>
  <c r="AD30" i="147"/>
  <c r="AD32" i="149"/>
  <c r="AD31" i="149"/>
  <c r="AD30" i="149"/>
  <c r="AD32" i="151"/>
  <c r="AD31" i="151"/>
  <c r="AD30" i="151"/>
  <c r="AD32" i="150"/>
  <c r="AD31" i="150"/>
  <c r="AA8" i="157"/>
  <c r="Z9" i="157"/>
  <c r="T9" i="157" s="1"/>
  <c r="AA10" i="157"/>
  <c r="Z10" i="157" s="1"/>
  <c r="T10" i="157"/>
  <c r="AA11" i="157"/>
  <c r="Z11" i="157" s="1"/>
  <c r="T11" i="157"/>
  <c r="AA12" i="157"/>
  <c r="Z12" i="157" s="1"/>
  <c r="T12" i="157"/>
  <c r="X28" i="142"/>
  <c r="X17" i="142"/>
  <c r="X18" i="142"/>
  <c r="X19" i="142"/>
  <c r="X20" i="142"/>
  <c r="X21" i="142"/>
  <c r="X22" i="142"/>
  <c r="X23" i="142"/>
  <c r="X24" i="142"/>
  <c r="X25" i="142"/>
  <c r="X26" i="142"/>
  <c r="X27" i="142"/>
  <c r="X29" i="142"/>
  <c r="X30" i="142"/>
  <c r="X31" i="142"/>
  <c r="X32" i="142"/>
  <c r="X33" i="142"/>
  <c r="X34" i="142"/>
  <c r="X35" i="142"/>
  <c r="X36" i="142"/>
  <c r="AT8" i="145"/>
  <c r="AS8" i="145" s="1"/>
  <c r="AD8" i="145" s="1"/>
  <c r="AT9" i="145"/>
  <c r="AS9" i="145" s="1"/>
  <c r="AD9" i="145"/>
  <c r="AT10" i="145"/>
  <c r="AS10" i="145" s="1"/>
  <c r="AD10" i="145"/>
  <c r="AT11" i="145"/>
  <c r="AS11" i="145" s="1"/>
  <c r="AD11" i="145"/>
  <c r="AT12" i="145"/>
  <c r="AS12" i="145" s="1"/>
  <c r="AD12" i="145"/>
  <c r="AT13" i="145"/>
  <c r="AS13" i="145" s="1"/>
  <c r="AD13" i="145"/>
  <c r="AT14" i="145"/>
  <c r="AS14" i="145" s="1"/>
  <c r="AD14" i="145"/>
  <c r="R29" i="145"/>
  <c r="AD29" i="145" s="1"/>
  <c r="AT8" i="146"/>
  <c r="AS8" i="146" s="1"/>
  <c r="AD8" i="146" s="1"/>
  <c r="AT9" i="146"/>
  <c r="AS9" i="146" s="1"/>
  <c r="AT10" i="146"/>
  <c r="AS10" i="146" s="1"/>
  <c r="AT11" i="146"/>
  <c r="AS11" i="146" s="1"/>
  <c r="AD11" i="146"/>
  <c r="AT12" i="146"/>
  <c r="AS12" i="146" s="1"/>
  <c r="AT13" i="146"/>
  <c r="AS13" i="146" s="1"/>
  <c r="AT14" i="146"/>
  <c r="AS14" i="146" s="1"/>
  <c r="AD14" i="146"/>
  <c r="R29" i="146"/>
  <c r="AD29" i="146"/>
  <c r="AT8" i="147"/>
  <c r="AS8" i="147" s="1"/>
  <c r="AD8" i="147" s="1"/>
  <c r="AT9" i="147"/>
  <c r="AS9" i="147" s="1"/>
  <c r="AT10" i="147"/>
  <c r="AS10" i="147" s="1"/>
  <c r="AD10" i="147" s="1"/>
  <c r="AT11" i="147"/>
  <c r="AS11" i="147" s="1"/>
  <c r="AD11" i="147" s="1"/>
  <c r="AT12" i="147"/>
  <c r="AS12" i="147" s="1"/>
  <c r="AT13" i="147"/>
  <c r="AS13" i="147" s="1"/>
  <c r="AT14" i="147"/>
  <c r="AS14" i="147" s="1"/>
  <c r="AD14" i="147"/>
  <c r="R29" i="147"/>
  <c r="AT8" i="148"/>
  <c r="AS8" i="148" s="1"/>
  <c r="AD8" i="148" s="1"/>
  <c r="AT9" i="148"/>
  <c r="AS9" i="148" s="1"/>
  <c r="AD9" i="148"/>
  <c r="AT10" i="148"/>
  <c r="AS10" i="148" s="1"/>
  <c r="AD10" i="148"/>
  <c r="AT11" i="148"/>
  <c r="AS11" i="148" s="1"/>
  <c r="AD11" i="148"/>
  <c r="AT12" i="148"/>
  <c r="AS12" i="148" s="1"/>
  <c r="AD12" i="148"/>
  <c r="AT13" i="148"/>
  <c r="AS13" i="148" s="1"/>
  <c r="AD13" i="148"/>
  <c r="AT14" i="148"/>
  <c r="AS14" i="148" s="1"/>
  <c r="AD14" i="148"/>
  <c r="R29" i="148"/>
  <c r="AT8" i="149"/>
  <c r="AS8" i="149" s="1"/>
  <c r="AD8" i="149" s="1"/>
  <c r="AT9" i="149"/>
  <c r="AS9" i="149" s="1"/>
  <c r="AD9" i="149"/>
  <c r="AT10" i="149"/>
  <c r="AS10" i="149" s="1"/>
  <c r="AD10" i="149"/>
  <c r="AT11" i="149"/>
  <c r="AS11" i="149" s="1"/>
  <c r="AD11" i="149"/>
  <c r="AT12" i="149"/>
  <c r="AS12" i="149" s="1"/>
  <c r="AD12" i="149"/>
  <c r="AT13" i="149"/>
  <c r="AS13" i="149" s="1"/>
  <c r="AD13" i="149"/>
  <c r="AT14" i="149"/>
  <c r="AS14" i="149" s="1"/>
  <c r="AD14" i="149"/>
  <c r="R29" i="149"/>
  <c r="AD29" i="149"/>
  <c r="AT8" i="150"/>
  <c r="AT9" i="150"/>
  <c r="AT10" i="150"/>
  <c r="AT11" i="150"/>
  <c r="AT12" i="150"/>
  <c r="AS12" i="150" s="1"/>
  <c r="AD12" i="150"/>
  <c r="AT13" i="150"/>
  <c r="AS13" i="150" s="1"/>
  <c r="AT14" i="150"/>
  <c r="AS14" i="150" s="1"/>
  <c r="AD14" i="150"/>
  <c r="R29" i="150"/>
  <c r="AT8" i="151"/>
  <c r="AS8" i="151" s="1"/>
  <c r="AD8" i="151" s="1"/>
  <c r="AT9" i="151"/>
  <c r="AS9" i="151" s="1"/>
  <c r="AD9" i="151"/>
  <c r="AT10" i="151"/>
  <c r="AS10" i="151" s="1"/>
  <c r="AD10" i="151"/>
  <c r="AT11" i="151"/>
  <c r="AS11" i="151" s="1"/>
  <c r="AD11" i="151"/>
  <c r="AT12" i="151"/>
  <c r="AS12" i="151" s="1"/>
  <c r="AD12" i="151"/>
  <c r="AT13" i="151"/>
  <c r="AS13" i="151" s="1"/>
  <c r="AD13" i="151"/>
  <c r="AT14" i="151"/>
  <c r="AS14" i="151" s="1"/>
  <c r="AD14" i="151"/>
  <c r="AD29" i="151"/>
  <c r="J19" i="157"/>
  <c r="J20" i="157"/>
  <c r="T20" i="157" s="1"/>
  <c r="J21" i="157"/>
  <c r="T21" i="157" s="1"/>
  <c r="J22" i="157"/>
  <c r="T22" i="157"/>
  <c r="J23" i="157"/>
  <c r="T23" i="157"/>
  <c r="J24" i="157"/>
  <c r="T24" i="157"/>
  <c r="J25" i="157"/>
  <c r="T25" i="157"/>
  <c r="J26" i="157"/>
  <c r="R26" i="157"/>
  <c r="O45" i="126"/>
  <c r="R30" i="126"/>
  <c r="AD30" i="126" s="1"/>
  <c r="R31" i="126"/>
  <c r="R32" i="126"/>
  <c r="R33" i="126"/>
  <c r="AD33" i="126"/>
  <c r="R30" i="145"/>
  <c r="R31" i="145"/>
  <c r="R32" i="145"/>
  <c r="R33" i="145"/>
  <c r="AD33" i="145"/>
  <c r="R30" i="146"/>
  <c r="AD30" i="146"/>
  <c r="R31" i="146"/>
  <c r="R32" i="146"/>
  <c r="R33" i="146"/>
  <c r="AD33" i="146"/>
  <c r="R30" i="147"/>
  <c r="R31" i="147"/>
  <c r="R32" i="147"/>
  <c r="AD32" i="147"/>
  <c r="R33" i="147"/>
  <c r="AD33" i="147"/>
  <c r="R30" i="148"/>
  <c r="AD30" i="148"/>
  <c r="R31" i="148"/>
  <c r="AD31" i="148"/>
  <c r="R32" i="148"/>
  <c r="AD32" i="148"/>
  <c r="R33" i="148"/>
  <c r="AD33" i="148" s="1"/>
  <c r="R30" i="149"/>
  <c r="R31" i="149"/>
  <c r="R32" i="149"/>
  <c r="R33" i="149"/>
  <c r="AD33" i="149"/>
  <c r="R30" i="150"/>
  <c r="AD30" i="150" s="1"/>
  <c r="R31" i="150"/>
  <c r="R32" i="150"/>
  <c r="R33" i="150"/>
  <c r="AD33" i="150"/>
  <c r="R30" i="151"/>
  <c r="R31" i="151"/>
  <c r="R32" i="151"/>
  <c r="R33" i="151"/>
  <c r="AD33" i="151"/>
  <c r="P32" i="157"/>
  <c r="Z4" i="151"/>
  <c r="AP10" i="151"/>
  <c r="AM10" i="151" s="1"/>
  <c r="AP11" i="151"/>
  <c r="AM11" i="151"/>
  <c r="AP12" i="151"/>
  <c r="AM12" i="151"/>
  <c r="AP13" i="151"/>
  <c r="AM13" i="151" s="1"/>
  <c r="AP14" i="151"/>
  <c r="AM14" i="151"/>
  <c r="AB4" i="151"/>
  <c r="AQ10" i="151"/>
  <c r="AN10" i="151"/>
  <c r="AQ11" i="151"/>
  <c r="AN11" i="151"/>
  <c r="AQ12" i="151"/>
  <c r="AN12" i="151"/>
  <c r="AQ13" i="151"/>
  <c r="AN13" i="151"/>
  <c r="AQ14" i="151"/>
  <c r="AN14" i="151"/>
  <c r="AB4" i="150"/>
  <c r="AQ9" i="150"/>
  <c r="AN9" i="150"/>
  <c r="AQ10" i="150"/>
  <c r="AN10" i="150" s="1"/>
  <c r="AQ11" i="150"/>
  <c r="AN11" i="150"/>
  <c r="AQ12" i="150"/>
  <c r="AN12" i="150"/>
  <c r="AQ13" i="150"/>
  <c r="AN13" i="150" s="1"/>
  <c r="AQ14" i="150"/>
  <c r="AN14" i="150"/>
  <c r="Z4" i="150"/>
  <c r="AP9" i="150"/>
  <c r="AM9" i="150" s="1"/>
  <c r="AP10" i="150"/>
  <c r="AM10" i="150"/>
  <c r="AP11" i="150"/>
  <c r="AM11" i="150"/>
  <c r="AP12" i="150"/>
  <c r="AM12" i="150" s="1"/>
  <c r="AP13" i="150"/>
  <c r="AM13" i="150"/>
  <c r="AP14" i="150"/>
  <c r="AM14" i="150"/>
  <c r="AB4" i="149"/>
  <c r="AQ9" i="149"/>
  <c r="AN9" i="149"/>
  <c r="AQ10" i="149"/>
  <c r="AN10" i="149"/>
  <c r="AQ11" i="149"/>
  <c r="AN11" i="149" s="1"/>
  <c r="AQ12" i="149"/>
  <c r="AN12" i="149"/>
  <c r="AQ13" i="149"/>
  <c r="AN13" i="149"/>
  <c r="AQ14" i="149"/>
  <c r="AN14" i="149" s="1"/>
  <c r="Z4" i="149"/>
  <c r="AM9" i="149"/>
  <c r="AM10" i="149"/>
  <c r="AM11" i="149"/>
  <c r="AM12" i="149"/>
  <c r="AM13" i="149"/>
  <c r="AM14" i="149"/>
  <c r="AQ8" i="148"/>
  <c r="AN8" i="148"/>
  <c r="AB4" i="148"/>
  <c r="AQ9" i="148"/>
  <c r="AN9" i="148"/>
  <c r="AQ10" i="148"/>
  <c r="AN10" i="148"/>
  <c r="AQ11" i="148"/>
  <c r="AN11" i="148" s="1"/>
  <c r="AQ12" i="148"/>
  <c r="AN12" i="148"/>
  <c r="AQ13" i="148"/>
  <c r="AN13" i="148"/>
  <c r="AQ14" i="148"/>
  <c r="AN14" i="148" s="1"/>
  <c r="AM8" i="148"/>
  <c r="Z4" i="148"/>
  <c r="AM9" i="148"/>
  <c r="AM10" i="148"/>
  <c r="AM11" i="148"/>
  <c r="AM12" i="148"/>
  <c r="AM13" i="148"/>
  <c r="AM14" i="148"/>
  <c r="AB4" i="147"/>
  <c r="AQ9" i="147"/>
  <c r="AN9" i="147" s="1"/>
  <c r="AQ10" i="147"/>
  <c r="AN10" i="147"/>
  <c r="AQ11" i="147"/>
  <c r="AN11" i="147"/>
  <c r="AQ12" i="147"/>
  <c r="AN12" i="147" s="1"/>
  <c r="AQ13" i="147"/>
  <c r="AN13" i="147"/>
  <c r="AQ14" i="147"/>
  <c r="AN14" i="147"/>
  <c r="Z4" i="147"/>
  <c r="AM9" i="147"/>
  <c r="AM10" i="147"/>
  <c r="AM11" i="147"/>
  <c r="AM12" i="147"/>
  <c r="AM13" i="147"/>
  <c r="AM14" i="147"/>
  <c r="AB4" i="146"/>
  <c r="AQ9" i="146"/>
  <c r="AN9" i="146"/>
  <c r="AQ10" i="146"/>
  <c r="AN10" i="146"/>
  <c r="AQ11" i="146"/>
  <c r="AN11" i="146"/>
  <c r="AQ13" i="146"/>
  <c r="AN13" i="146"/>
  <c r="AQ14" i="146"/>
  <c r="AN14" i="146"/>
  <c r="Z4" i="146"/>
  <c r="AP9" i="146"/>
  <c r="AM9" i="146"/>
  <c r="AP10" i="146"/>
  <c r="AM10" i="146" s="1"/>
  <c r="AP11" i="146"/>
  <c r="AM11" i="146"/>
  <c r="AP13" i="146"/>
  <c r="AM13" i="146"/>
  <c r="AP14" i="146"/>
  <c r="AM14" i="146" s="1"/>
  <c r="AQ8" i="145"/>
  <c r="AN8" i="145"/>
  <c r="AB4" i="145"/>
  <c r="AQ9" i="145"/>
  <c r="AN9" i="145" s="1"/>
  <c r="AQ10" i="145"/>
  <c r="AN10" i="145"/>
  <c r="AQ11" i="145"/>
  <c r="AN11" i="145"/>
  <c r="AQ13" i="145"/>
  <c r="AN13" i="145" s="1"/>
  <c r="AQ14" i="145"/>
  <c r="AN14" i="145"/>
  <c r="AP8" i="145"/>
  <c r="AM8" i="145"/>
  <c r="Z4" i="145"/>
  <c r="AI32" i="145" s="1"/>
  <c r="AP9" i="145"/>
  <c r="AM9" i="145"/>
  <c r="AP10" i="145"/>
  <c r="AM10" i="145"/>
  <c r="AP11" i="145"/>
  <c r="AM11" i="145"/>
  <c r="AP13" i="145"/>
  <c r="AM13" i="145"/>
  <c r="AP14" i="145"/>
  <c r="AM14" i="145"/>
  <c r="AC45" i="126"/>
  <c r="AD29" i="126"/>
  <c r="AQ9" i="126"/>
  <c r="AN9" i="126"/>
  <c r="AQ10" i="126"/>
  <c r="AN10" i="126" s="1"/>
  <c r="AQ11" i="126"/>
  <c r="AN11" i="126" s="1"/>
  <c r="AQ13" i="126"/>
  <c r="AN13" i="126"/>
  <c r="AQ14" i="126"/>
  <c r="AN14" i="126"/>
  <c r="Z4" i="126"/>
  <c r="AI21" i="126" s="1"/>
  <c r="AP9" i="126"/>
  <c r="AM9" i="126" s="1"/>
  <c r="AM11" i="126"/>
  <c r="AP13" i="126"/>
  <c r="AM13" i="126" s="1"/>
  <c r="AP14" i="126"/>
  <c r="AM14" i="126"/>
  <c r="R25" i="157"/>
  <c r="R24" i="157"/>
  <c r="P23" i="157"/>
  <c r="R23" i="157"/>
  <c r="R22" i="157"/>
  <c r="P21" i="157"/>
  <c r="R21" i="157"/>
  <c r="P22" i="157"/>
  <c r="P25" i="157"/>
  <c r="P24" i="157"/>
  <c r="P20" i="157"/>
  <c r="R20" i="157"/>
  <c r="R19" i="157"/>
  <c r="AK8" i="142"/>
  <c r="R35" i="142"/>
  <c r="V35" i="142" s="1"/>
  <c r="P35" i="142"/>
  <c r="T35" i="142"/>
  <c r="R34" i="142"/>
  <c r="V34" i="142" s="1"/>
  <c r="P34" i="142"/>
  <c r="T34" i="142"/>
  <c r="R33" i="142"/>
  <c r="V33" i="142" s="1"/>
  <c r="P33" i="142"/>
  <c r="T33" i="142"/>
  <c r="AL14" i="142"/>
  <c r="AK14" i="142"/>
  <c r="AL13" i="142"/>
  <c r="R29" i="142"/>
  <c r="V29" i="142" s="1"/>
  <c r="AL8" i="142"/>
  <c r="R10" i="142"/>
  <c r="V10" i="142" s="1"/>
  <c r="AK13" i="142"/>
  <c r="P29" i="142"/>
  <c r="T29" i="142"/>
  <c r="AK9" i="142"/>
  <c r="P12" i="142"/>
  <c r="AL12" i="142"/>
  <c r="AK12" i="142"/>
  <c r="AL11" i="142"/>
  <c r="R25" i="142"/>
  <c r="V25" i="142" s="1"/>
  <c r="AK11" i="142"/>
  <c r="P11" i="142"/>
  <c r="AL10" i="142"/>
  <c r="R20" i="142"/>
  <c r="V20" i="142" s="1"/>
  <c r="AK10" i="142"/>
  <c r="AL9" i="142"/>
  <c r="R14" i="142"/>
  <c r="V14" i="142" s="1"/>
  <c r="AL7" i="142"/>
  <c r="AK7" i="142"/>
  <c r="AQ9" i="151"/>
  <c r="AN9" i="151"/>
  <c r="AP9" i="151"/>
  <c r="AM9" i="151"/>
  <c r="AQ8" i="151"/>
  <c r="AN8" i="151"/>
  <c r="AP8" i="151"/>
  <c r="AM8" i="151"/>
  <c r="AI8" i="151" s="1"/>
  <c r="Z8" i="151" s="1"/>
  <c r="AQ8" i="150"/>
  <c r="AN8" i="150"/>
  <c r="AP8" i="150"/>
  <c r="AM8" i="150"/>
  <c r="AQ8" i="149"/>
  <c r="AN8" i="149"/>
  <c r="AM8" i="149"/>
  <c r="AQ8" i="147"/>
  <c r="AN8" i="147" s="1"/>
  <c r="AM8" i="147"/>
  <c r="AQ12" i="146"/>
  <c r="AN12" i="146"/>
  <c r="AP12" i="146"/>
  <c r="AM12" i="146"/>
  <c r="AQ8" i="146"/>
  <c r="AN8" i="146"/>
  <c r="AP8" i="146"/>
  <c r="AM8" i="146"/>
  <c r="AQ12" i="145"/>
  <c r="AN12" i="145" s="1"/>
  <c r="AP12" i="145"/>
  <c r="AM12" i="145" s="1"/>
  <c r="AT14" i="126"/>
  <c r="AS14" i="126" s="1"/>
  <c r="AD14" i="126"/>
  <c r="AT13" i="126"/>
  <c r="AS13" i="126" s="1"/>
  <c r="AD13" i="126"/>
  <c r="AT12" i="126"/>
  <c r="AS12" i="126" s="1"/>
  <c r="AD12" i="126"/>
  <c r="AQ12" i="126"/>
  <c r="AN12" i="126" s="1"/>
  <c r="AT11" i="126"/>
  <c r="AS11" i="126" s="1"/>
  <c r="AD11" i="126"/>
  <c r="AT10" i="126"/>
  <c r="AT9" i="126"/>
  <c r="AT8" i="126"/>
  <c r="AQ8" i="126"/>
  <c r="AN8" i="126"/>
  <c r="AP8" i="126"/>
  <c r="AM8" i="126" s="1"/>
  <c r="P10" i="142"/>
  <c r="P9" i="142"/>
  <c r="P8" i="142"/>
  <c r="P7" i="142"/>
  <c r="R9" i="142"/>
  <c r="V9" i="142" s="1"/>
  <c r="R8" i="142"/>
  <c r="V8" i="142" s="1"/>
  <c r="R32" i="142"/>
  <c r="V32" i="142" s="1"/>
  <c r="P17" i="142"/>
  <c r="T17" i="142"/>
  <c r="P32" i="142"/>
  <c r="T32" i="142"/>
  <c r="R7" i="142"/>
  <c r="V7" i="142" s="1"/>
  <c r="P26" i="157"/>
  <c r="T26" i="157"/>
  <c r="R36" i="142"/>
  <c r="V36" i="142" s="1"/>
  <c r="R11" i="142"/>
  <c r="V11" i="142" s="1"/>
  <c r="P36" i="142"/>
  <c r="T36" i="142"/>
  <c r="Z33" i="145"/>
  <c r="AD31" i="145"/>
  <c r="AB30" i="151"/>
  <c r="Z30" i="151"/>
  <c r="Z31" i="149"/>
  <c r="AB12" i="145"/>
  <c r="Z12" i="150"/>
  <c r="R15" i="142"/>
  <c r="V15" i="142" s="1"/>
  <c r="Z13" i="148"/>
  <c r="R22" i="142"/>
  <c r="V22" i="142" s="1"/>
  <c r="Z30" i="148"/>
  <c r="R21" i="142"/>
  <c r="V21" i="142" s="1"/>
  <c r="Z9" i="151"/>
  <c r="R28" i="142"/>
  <c r="V28" i="142" s="1"/>
  <c r="Z13" i="150"/>
  <c r="AB30" i="149"/>
  <c r="AB14" i="145"/>
  <c r="AB32" i="147"/>
  <c r="Z14" i="150"/>
  <c r="AB13" i="151"/>
  <c r="R26" i="142"/>
  <c r="V26" i="142" s="1"/>
  <c r="Z33" i="150"/>
  <c r="Z14" i="149"/>
  <c r="AB10" i="151"/>
  <c r="AB9" i="151"/>
  <c r="Z13" i="145"/>
  <c r="Z12" i="151"/>
  <c r="R17" i="142"/>
  <c r="V17" i="142" s="1"/>
  <c r="Z30" i="145"/>
  <c r="AB9" i="148"/>
  <c r="AB32" i="148"/>
  <c r="AB33" i="151"/>
  <c r="Z11" i="148"/>
  <c r="Z32" i="148"/>
  <c r="Z9" i="148"/>
  <c r="AB12" i="151"/>
  <c r="AB11" i="151"/>
  <c r="R18" i="142"/>
  <c r="V18" i="142" s="1"/>
  <c r="R19" i="142"/>
  <c r="V19" i="142" s="1"/>
  <c r="AB9" i="149"/>
  <c r="AB31" i="149"/>
  <c r="Z9" i="146"/>
  <c r="AB12" i="149"/>
  <c r="Z13" i="126"/>
  <c r="Z33" i="126"/>
  <c r="P31" i="142"/>
  <c r="T31" i="142"/>
  <c r="Z13" i="151"/>
  <c r="P27" i="142"/>
  <c r="T27" i="142"/>
  <c r="AB30" i="145"/>
  <c r="Z32" i="147"/>
  <c r="AB9" i="146"/>
  <c r="P28" i="142"/>
  <c r="T28" i="142"/>
  <c r="Z10" i="151"/>
  <c r="AB29" i="151"/>
  <c r="AB14" i="126"/>
  <c r="R24" i="142"/>
  <c r="V24" i="142" s="1"/>
  <c r="AB13" i="145"/>
  <c r="AB32" i="126"/>
  <c r="AB13" i="149"/>
  <c r="AB14" i="151"/>
  <c r="AB32" i="145"/>
  <c r="P30" i="142"/>
  <c r="T30" i="142"/>
  <c r="P21" i="142"/>
  <c r="T21" i="142"/>
  <c r="AB33" i="126"/>
  <c r="AB31" i="145"/>
  <c r="P19" i="142"/>
  <c r="T19" i="142"/>
  <c r="AB14" i="149"/>
  <c r="AB11" i="149"/>
  <c r="AB29" i="149"/>
  <c r="P20" i="142"/>
  <c r="T20" i="142"/>
  <c r="AB13" i="126"/>
  <c r="AB10" i="149"/>
  <c r="AB33" i="149"/>
  <c r="AB32" i="149"/>
  <c r="AB11" i="145"/>
  <c r="AB14" i="150"/>
  <c r="AB12" i="146"/>
  <c r="AB33" i="145"/>
  <c r="R23" i="142"/>
  <c r="V23" i="142" s="1"/>
  <c r="AB29" i="146"/>
  <c r="Z14" i="147"/>
  <c r="AJ13" i="148"/>
  <c r="AB13" i="148"/>
  <c r="AB30" i="146"/>
  <c r="Z12" i="145"/>
  <c r="Z30" i="149"/>
  <c r="Z11" i="145"/>
  <c r="AB33" i="146"/>
  <c r="AB33" i="150"/>
  <c r="R31" i="142"/>
  <c r="V31" i="142" s="1"/>
  <c r="AB30" i="148"/>
  <c r="R30" i="142"/>
  <c r="V30" i="142" s="1"/>
  <c r="AB31" i="148"/>
  <c r="AB14" i="146"/>
  <c r="AB13" i="146"/>
  <c r="R16" i="142"/>
  <c r="V16" i="142" s="1"/>
  <c r="R27" i="142"/>
  <c r="V27" i="142" s="1"/>
  <c r="Z31" i="145"/>
  <c r="Z14" i="145"/>
  <c r="Z12" i="147"/>
  <c r="Z32" i="149"/>
  <c r="AB13" i="150"/>
  <c r="AB12" i="150"/>
  <c r="R13" i="142"/>
  <c r="V13" i="142" s="1"/>
  <c r="AB11" i="146"/>
  <c r="AB12" i="148"/>
  <c r="Z33" i="149"/>
  <c r="Z32" i="145"/>
  <c r="Z32" i="126"/>
  <c r="AB10" i="148"/>
  <c r="R12" i="142"/>
  <c r="V12" i="142" s="1"/>
  <c r="AB11" i="148"/>
  <c r="AB10" i="146"/>
  <c r="AB14" i="148"/>
  <c r="Z14" i="126"/>
  <c r="AB13" i="147"/>
  <c r="AB12" i="147"/>
  <c r="AB14" i="147"/>
  <c r="AB33" i="147"/>
  <c r="Z29" i="149"/>
  <c r="P24" i="142"/>
  <c r="T24" i="142"/>
  <c r="P23" i="142"/>
  <c r="T23" i="142"/>
  <c r="P26" i="142"/>
  <c r="T26" i="142"/>
  <c r="P25" i="142"/>
  <c r="T25" i="142"/>
  <c r="P22" i="142"/>
  <c r="T22" i="142"/>
  <c r="Z33" i="147"/>
  <c r="Z13" i="147"/>
  <c r="Z11" i="146"/>
  <c r="Z29" i="146"/>
  <c r="Z10" i="146"/>
  <c r="Z14" i="146"/>
  <c r="Z33" i="146"/>
  <c r="Z13" i="146"/>
  <c r="Z10" i="148"/>
  <c r="Z12" i="148"/>
  <c r="Z14" i="148"/>
  <c r="Z31" i="148"/>
  <c r="Z30" i="146"/>
  <c r="Z12" i="146"/>
  <c r="P18" i="142"/>
  <c r="T18" i="142"/>
  <c r="P14" i="142"/>
  <c r="P16" i="142"/>
  <c r="P13" i="142"/>
  <c r="P15" i="142"/>
  <c r="Z14" i="151"/>
  <c r="Z11" i="151"/>
  <c r="Z33" i="151"/>
  <c r="Z29" i="151"/>
  <c r="Z31" i="126"/>
  <c r="AB31" i="126"/>
  <c r="AI30" i="146"/>
  <c r="AD34" i="145" l="1"/>
  <c r="AB42" i="126"/>
  <c r="AB42" i="148"/>
  <c r="T27" i="157"/>
  <c r="AB42" i="149"/>
  <c r="AB42" i="150"/>
  <c r="AC41" i="142"/>
  <c r="AD29" i="150"/>
  <c r="W45" i="150"/>
  <c r="J45" i="150" s="1"/>
  <c r="W45" i="146"/>
  <c r="J45" i="146" s="1"/>
  <c r="W45" i="147"/>
  <c r="J45" i="147" s="1"/>
  <c r="AD29" i="148"/>
  <c r="W45" i="148"/>
  <c r="J45" i="148" s="1"/>
  <c r="W45" i="149"/>
  <c r="J45" i="149" s="1"/>
  <c r="W45" i="145"/>
  <c r="J45" i="145" s="1"/>
  <c r="W45" i="151"/>
  <c r="J45" i="151" s="1"/>
  <c r="AI8" i="145"/>
  <c r="Z8" i="145" s="1"/>
  <c r="AN39" i="161"/>
  <c r="AJ39" i="161" s="1"/>
  <c r="Q39" i="161" s="1"/>
  <c r="AI21" i="147"/>
  <c r="AI22" i="147"/>
  <c r="AI22" i="148"/>
  <c r="AI21" i="148"/>
  <c r="AP42" i="161"/>
  <c r="AK42" i="161" s="1"/>
  <c r="T42" i="161" s="1"/>
  <c r="AJ22" i="149"/>
  <c r="AJ21" i="149"/>
  <c r="AN37" i="161"/>
  <c r="AJ37" i="161" s="1"/>
  <c r="Q37" i="161" s="1"/>
  <c r="AI22" i="126"/>
  <c r="Z21" i="126"/>
  <c r="Z23" i="126" s="1"/>
  <c r="AP40" i="161"/>
  <c r="AK40" i="161" s="1"/>
  <c r="T40" i="161" s="1"/>
  <c r="AJ22" i="145"/>
  <c r="AJ21" i="145"/>
  <c r="AP41" i="161"/>
  <c r="AK41" i="161" s="1"/>
  <c r="T41" i="161" s="1"/>
  <c r="AJ22" i="151"/>
  <c r="AJ21" i="151"/>
  <c r="AI9" i="145"/>
  <c r="Z9" i="145" s="1"/>
  <c r="AI22" i="149"/>
  <c r="AI21" i="149"/>
  <c r="AI22" i="145"/>
  <c r="AI21" i="145"/>
  <c r="AP38" i="161"/>
  <c r="AK38" i="161" s="1"/>
  <c r="T38" i="161" s="1"/>
  <c r="AJ21" i="150"/>
  <c r="AJ22" i="150"/>
  <c r="AJ22" i="146"/>
  <c r="AJ21" i="146"/>
  <c r="AP39" i="161"/>
  <c r="AK39" i="161" s="1"/>
  <c r="T39" i="161" s="1"/>
  <c r="AJ21" i="147"/>
  <c r="AJ22" i="147"/>
  <c r="AN41" i="161"/>
  <c r="AJ41" i="161" s="1"/>
  <c r="Q41" i="161" s="1"/>
  <c r="AI21" i="151"/>
  <c r="AI22" i="151"/>
  <c r="AN38" i="161"/>
  <c r="AJ38" i="161" s="1"/>
  <c r="Q38" i="161" s="1"/>
  <c r="AI22" i="150"/>
  <c r="AI21" i="150"/>
  <c r="AN36" i="161"/>
  <c r="AJ36" i="161" s="1"/>
  <c r="Q36" i="161" s="1"/>
  <c r="AI22" i="146"/>
  <c r="AI21" i="146"/>
  <c r="AJ22" i="148"/>
  <c r="AJ21" i="148"/>
  <c r="AB42" i="151"/>
  <c r="AB42" i="146"/>
  <c r="AD34" i="151"/>
  <c r="AD34" i="149"/>
  <c r="AD34" i="146"/>
  <c r="AD11" i="150"/>
  <c r="AS11" i="150"/>
  <c r="AD10" i="150"/>
  <c r="AS10" i="150"/>
  <c r="AD9" i="150"/>
  <c r="AS9" i="150"/>
  <c r="AB42" i="145"/>
  <c r="AI11" i="145"/>
  <c r="AI33" i="145"/>
  <c r="AN40" i="161"/>
  <c r="AJ40" i="161" s="1"/>
  <c r="Q40" i="161" s="1"/>
  <c r="AJ12" i="146"/>
  <c r="AP36" i="161"/>
  <c r="AK36" i="161" s="1"/>
  <c r="T36" i="161" s="1"/>
  <c r="AI30" i="149"/>
  <c r="AN42" i="161"/>
  <c r="AJ42" i="161" s="1"/>
  <c r="Q42" i="161" s="1"/>
  <c r="AN35" i="161"/>
  <c r="AJ35" i="161" s="1"/>
  <c r="Q35" i="161" s="1"/>
  <c r="AP35" i="161"/>
  <c r="AK35" i="161" s="1"/>
  <c r="T35" i="161" s="1"/>
  <c r="AI33" i="149"/>
  <c r="AJ31" i="146"/>
  <c r="AJ29" i="146"/>
  <c r="AJ32" i="146"/>
  <c r="AJ30" i="146"/>
  <c r="AJ13" i="146"/>
  <c r="AJ33" i="146"/>
  <c r="AB34" i="151"/>
  <c r="AJ31" i="150"/>
  <c r="AJ9" i="146"/>
  <c r="T8" i="157"/>
  <c r="T13" i="157" s="1"/>
  <c r="Z8" i="157"/>
  <c r="AJ10" i="151"/>
  <c r="AD29" i="147"/>
  <c r="AD34" i="147" s="1"/>
  <c r="AD10" i="126"/>
  <c r="AS10" i="126"/>
  <c r="AB34" i="146"/>
  <c r="AJ14" i="150"/>
  <c r="AJ8" i="150"/>
  <c r="AB8" i="150" s="1"/>
  <c r="AJ12" i="150"/>
  <c r="AJ32" i="150"/>
  <c r="AJ33" i="150"/>
  <c r="AJ30" i="150"/>
  <c r="AB30" i="150" s="1"/>
  <c r="AB34" i="149"/>
  <c r="AI29" i="148"/>
  <c r="Z29" i="148" s="1"/>
  <c r="AD34" i="148"/>
  <c r="R27" i="157"/>
  <c r="U34" i="157" s="1"/>
  <c r="AJ32" i="151"/>
  <c r="AI14" i="145"/>
  <c r="AI31" i="148"/>
  <c r="AI30" i="148"/>
  <c r="AC40" i="142"/>
  <c r="AI12" i="126"/>
  <c r="Z12" i="126" s="1"/>
  <c r="AI10" i="126"/>
  <c r="Z10" i="126" s="1"/>
  <c r="AS8" i="126"/>
  <c r="AD8" i="126" s="1"/>
  <c r="AS8" i="150"/>
  <c r="AD8" i="150" s="1"/>
  <c r="AS9" i="126"/>
  <c r="AD9" i="126" s="1"/>
  <c r="W45" i="126"/>
  <c r="J45" i="126" s="1"/>
  <c r="AJ8" i="146"/>
  <c r="AB8" i="146" s="1"/>
  <c r="AB15" i="146" s="1"/>
  <c r="AJ32" i="147"/>
  <c r="AJ31" i="149"/>
  <c r="AJ14" i="146"/>
  <c r="AJ33" i="145"/>
  <c r="AI8" i="126"/>
  <c r="Z8" i="126" s="1"/>
  <c r="AJ33" i="149"/>
  <c r="AJ29" i="149"/>
  <c r="AJ30" i="147"/>
  <c r="AI31" i="149"/>
  <c r="AI12" i="149"/>
  <c r="AI29" i="149"/>
  <c r="AI32" i="149"/>
  <c r="AI8" i="149"/>
  <c r="Z15" i="149" s="1"/>
  <c r="AI11" i="126"/>
  <c r="Z11" i="126" s="1"/>
  <c r="AJ13" i="150"/>
  <c r="AI13" i="126"/>
  <c r="AI12" i="145"/>
  <c r="AJ14" i="149"/>
  <c r="AI10" i="145"/>
  <c r="Z10" i="145" s="1"/>
  <c r="AJ11" i="147"/>
  <c r="AB11" i="147" s="1"/>
  <c r="AI29" i="145"/>
  <c r="Z29" i="145" s="1"/>
  <c r="Z34" i="145" s="1"/>
  <c r="AI31" i="145"/>
  <c r="Z34" i="151"/>
  <c r="AI13" i="149"/>
  <c r="AJ11" i="150"/>
  <c r="AB11" i="150" s="1"/>
  <c r="AJ32" i="149"/>
  <c r="AJ13" i="149"/>
  <c r="AJ11" i="149"/>
  <c r="AJ33" i="126"/>
  <c r="AJ8" i="149"/>
  <c r="AB8" i="149" s="1"/>
  <c r="AB15" i="149" s="1"/>
  <c r="AJ31" i="126"/>
  <c r="AI12" i="148"/>
  <c r="AI33" i="148"/>
  <c r="Z33" i="148" s="1"/>
  <c r="AJ12" i="151"/>
  <c r="AI10" i="146"/>
  <c r="AJ13" i="145"/>
  <c r="AJ9" i="149"/>
  <c r="AI12" i="151"/>
  <c r="AI30" i="145"/>
  <c r="AJ11" i="146"/>
  <c r="AI32" i="148"/>
  <c r="AJ30" i="145"/>
  <c r="Z34" i="146"/>
  <c r="AJ32" i="145"/>
  <c r="AJ14" i="145"/>
  <c r="AJ10" i="145"/>
  <c r="AB10" i="145" s="1"/>
  <c r="AJ10" i="149"/>
  <c r="AJ8" i="145"/>
  <c r="AB8" i="145" s="1"/>
  <c r="AJ31" i="145"/>
  <c r="AJ32" i="148"/>
  <c r="AI14" i="126"/>
  <c r="AI31" i="126"/>
  <c r="AJ30" i="151"/>
  <c r="AI13" i="145"/>
  <c r="AI10" i="149"/>
  <c r="AJ10" i="150"/>
  <c r="AB10" i="150" s="1"/>
  <c r="AD15" i="145"/>
  <c r="AI33" i="126"/>
  <c r="AJ31" i="148"/>
  <c r="AJ9" i="151"/>
  <c r="AJ29" i="151"/>
  <c r="AJ11" i="151"/>
  <c r="AI30" i="150"/>
  <c r="Z30" i="150" s="1"/>
  <c r="AI32" i="126"/>
  <c r="AJ14" i="151"/>
  <c r="AI30" i="126"/>
  <c r="Z30" i="126" s="1"/>
  <c r="AJ31" i="151"/>
  <c r="AJ8" i="151"/>
  <c r="AB8" i="151" s="1"/>
  <c r="AB15" i="151" s="1"/>
  <c r="AI13" i="147"/>
  <c r="AJ12" i="145"/>
  <c r="AI9" i="126"/>
  <c r="Z9" i="126" s="1"/>
  <c r="AJ9" i="150"/>
  <c r="AB9" i="150" s="1"/>
  <c r="AJ30" i="126"/>
  <c r="AB30" i="126" s="1"/>
  <c r="AI13" i="151"/>
  <c r="AI31" i="151"/>
  <c r="Z15" i="151"/>
  <c r="AJ9" i="126"/>
  <c r="AB9" i="126" s="1"/>
  <c r="AJ11" i="145"/>
  <c r="AJ10" i="146"/>
  <c r="AI9" i="148"/>
  <c r="U32" i="157"/>
  <c r="L32" i="157" s="1"/>
  <c r="P19" i="157"/>
  <c r="P27" i="157" s="1"/>
  <c r="AD34" i="150"/>
  <c r="AJ29" i="150"/>
  <c r="AB29" i="150" s="1"/>
  <c r="AD34" i="126"/>
  <c r="AI29" i="126"/>
  <c r="Z29" i="126" s="1"/>
  <c r="AJ29" i="126"/>
  <c r="AB29" i="126" s="1"/>
  <c r="AI11" i="151"/>
  <c r="AI8" i="148"/>
  <c r="Z8" i="148" s="1"/>
  <c r="Z15" i="148" s="1"/>
  <c r="AJ8" i="148"/>
  <c r="AB8" i="148" s="1"/>
  <c r="AB15" i="148" s="1"/>
  <c r="AI9" i="149"/>
  <c r="AJ12" i="149"/>
  <c r="AJ33" i="151"/>
  <c r="AI32" i="151"/>
  <c r="Z34" i="149"/>
  <c r="AJ9" i="148"/>
  <c r="AJ30" i="149"/>
  <c r="AD15" i="151"/>
  <c r="AI10" i="147"/>
  <c r="Z10" i="147" s="1"/>
  <c r="AI9" i="151"/>
  <c r="AI29" i="151"/>
  <c r="AI14" i="151"/>
  <c r="AJ12" i="148"/>
  <c r="AJ30" i="148"/>
  <c r="AJ33" i="148"/>
  <c r="AB33" i="148" s="1"/>
  <c r="AJ14" i="126"/>
  <c r="AI14" i="147"/>
  <c r="AJ11" i="148"/>
  <c r="AI11" i="149"/>
  <c r="AI10" i="151"/>
  <c r="AJ29" i="148"/>
  <c r="AB29" i="148" s="1"/>
  <c r="AJ10" i="148"/>
  <c r="AI14" i="148"/>
  <c r="AI10" i="148"/>
  <c r="AJ13" i="151"/>
  <c r="AD15" i="148"/>
  <c r="AD15" i="146"/>
  <c r="AI30" i="151"/>
  <c r="AI33" i="151"/>
  <c r="AJ14" i="148"/>
  <c r="AJ9" i="145"/>
  <c r="AB9" i="145" s="1"/>
  <c r="AJ12" i="147"/>
  <c r="AI13" i="148"/>
  <c r="AD15" i="149"/>
  <c r="AD15" i="147"/>
  <c r="AI14" i="149"/>
  <c r="AI9" i="146"/>
  <c r="AJ10" i="147"/>
  <c r="AB10" i="147" s="1"/>
  <c r="AJ13" i="126"/>
  <c r="AJ12" i="126"/>
  <c r="AB12" i="126" s="1"/>
  <c r="AI32" i="147"/>
  <c r="AI32" i="150"/>
  <c r="AJ8" i="147"/>
  <c r="AB8" i="147" s="1"/>
  <c r="AI9" i="147"/>
  <c r="Z9" i="147" s="1"/>
  <c r="AI11" i="148"/>
  <c r="AI31" i="146"/>
  <c r="AI14" i="146"/>
  <c r="AI32" i="146"/>
  <c r="AI8" i="147"/>
  <c r="Z8" i="147" s="1"/>
  <c r="AI29" i="146"/>
  <c r="AI31" i="147"/>
  <c r="AI33" i="146"/>
  <c r="AI11" i="147"/>
  <c r="Z11" i="147" s="1"/>
  <c r="AI33" i="147"/>
  <c r="AJ32" i="126"/>
  <c r="AI8" i="146"/>
  <c r="Z8" i="146" s="1"/>
  <c r="Z15" i="146" s="1"/>
  <c r="AI33" i="150"/>
  <c r="AI14" i="150"/>
  <c r="AI9" i="150"/>
  <c r="Z9" i="150" s="1"/>
  <c r="AI12" i="150"/>
  <c r="AJ29" i="145"/>
  <c r="AB29" i="145" s="1"/>
  <c r="AB34" i="145" s="1"/>
  <c r="AI30" i="147"/>
  <c r="AI12" i="146"/>
  <c r="AJ31" i="147"/>
  <c r="AI11" i="146"/>
  <c r="AI13" i="146"/>
  <c r="AI29" i="150"/>
  <c r="Z29" i="150" s="1"/>
  <c r="AI31" i="150"/>
  <c r="AI29" i="147"/>
  <c r="Z29" i="147" s="1"/>
  <c r="Z34" i="147" s="1"/>
  <c r="AJ8" i="126"/>
  <c r="AB8" i="126" s="1"/>
  <c r="AI8" i="150"/>
  <c r="Z8" i="150" s="1"/>
  <c r="AC39" i="142"/>
  <c r="AI11" i="150"/>
  <c r="Z11" i="150" s="1"/>
  <c r="AJ10" i="126"/>
  <c r="AB10" i="126" s="1"/>
  <c r="AJ14" i="147"/>
  <c r="AJ9" i="147"/>
  <c r="AB9" i="147" s="1"/>
  <c r="AJ33" i="147"/>
  <c r="AJ13" i="147"/>
  <c r="AI12" i="147"/>
  <c r="AJ11" i="126"/>
  <c r="AB11" i="126" s="1"/>
  <c r="AI10" i="150"/>
  <c r="Z10" i="150" s="1"/>
  <c r="AJ29" i="147"/>
  <c r="AB29" i="147" s="1"/>
  <c r="AB34" i="147" s="1"/>
  <c r="AI13" i="150"/>
  <c r="Z15" i="145" l="1"/>
  <c r="AA46" i="145" s="1"/>
  <c r="AA48" i="151"/>
  <c r="AD15" i="150"/>
  <c r="AB15" i="145"/>
  <c r="AA47" i="145" s="1"/>
  <c r="J11" i="78"/>
  <c r="T45" i="161"/>
  <c r="AA47" i="151"/>
  <c r="Q45" i="161"/>
  <c r="AB34" i="150"/>
  <c r="AA47" i="149"/>
  <c r="Z34" i="148"/>
  <c r="AA46" i="151"/>
  <c r="AA47" i="146"/>
  <c r="AB34" i="148"/>
  <c r="AB34" i="126"/>
  <c r="AB15" i="150"/>
  <c r="AB15" i="147"/>
  <c r="AA46" i="146"/>
  <c r="AB15" i="126"/>
  <c r="AD15" i="126"/>
  <c r="AA48" i="126" s="1"/>
  <c r="Z15" i="147"/>
  <c r="Z34" i="150"/>
  <c r="AA48" i="145"/>
  <c r="AA48" i="147"/>
  <c r="AA48" i="146"/>
  <c r="AA46" i="149"/>
  <c r="AA48" i="148"/>
  <c r="Z15" i="126"/>
  <c r="AA48" i="149"/>
  <c r="U33" i="157"/>
  <c r="Z34" i="126"/>
  <c r="U35" i="157"/>
  <c r="Z15" i="150"/>
  <c r="AA48" i="150"/>
  <c r="AA47" i="150" l="1"/>
  <c r="AH23" i="78"/>
  <c r="AA46" i="148"/>
  <c r="AA47" i="126"/>
  <c r="AA47" i="148"/>
  <c r="AA47" i="147"/>
  <c r="AA46" i="147"/>
  <c r="AA46" i="150"/>
  <c r="AA46" i="126"/>
  <c r="AI23" i="78" l="1"/>
  <c r="AH24" i="78"/>
  <c r="AH25" i="78"/>
  <c r="X12" i="78" s="1"/>
  <c r="T17" i="78" l="1"/>
  <c r="J12" i="78"/>
  <c r="J17" i="78" s="1"/>
  <c r="AI24" i="78"/>
  <c r="X11" i="78"/>
  <c r="J18" i="7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100-000001000000}">
      <text>
        <r>
          <rPr>
            <sz val="9"/>
            <color indexed="81"/>
            <rFont val="ＭＳ Ｐゴシック"/>
            <family val="3"/>
            <charset val="128"/>
          </rPr>
          <t>取得日射量補正係数は簡略計算法にて算出</t>
        </r>
      </text>
    </comment>
    <comment ref="J6" authorId="0" shapeId="0" xr:uid="{00000000-0006-0000-01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100-000003000000}">
      <text>
        <r>
          <rPr>
            <sz val="9"/>
            <color indexed="81"/>
            <rFont val="ＭＳ Ｐゴシック"/>
            <family val="3"/>
            <charset val="128"/>
          </rPr>
          <t>日射熱取得を加算しない場合は、チェックをはずして下さい。</t>
        </r>
      </text>
    </comment>
    <comment ref="X27" authorId="0" shapeId="0" xr:uid="{00000000-0006-0000-0100-000004000000}">
      <text>
        <r>
          <rPr>
            <sz val="9"/>
            <color indexed="81"/>
            <rFont val="ＭＳ Ｐゴシック"/>
            <family val="3"/>
            <charset val="128"/>
          </rPr>
          <t>日射熱取得を加算しない場合は、チェックをはずして下さい。</t>
        </r>
      </text>
    </comment>
    <comment ref="S36" authorId="1" shapeId="0" xr:uid="{00000000-0006-0000-01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200-000001000000}">
      <text>
        <r>
          <rPr>
            <sz val="9"/>
            <color indexed="81"/>
            <rFont val="ＭＳ Ｐゴシック"/>
            <family val="3"/>
            <charset val="128"/>
          </rPr>
          <t>取得日射量補正係数は簡略計算法にて算出</t>
        </r>
      </text>
    </comment>
    <comment ref="J6" authorId="0" shapeId="0" xr:uid="{00000000-0006-0000-02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200-000003000000}">
      <text>
        <r>
          <rPr>
            <sz val="9"/>
            <color indexed="81"/>
            <rFont val="ＭＳ Ｐゴシック"/>
            <family val="3"/>
            <charset val="128"/>
          </rPr>
          <t>日射熱取得を加算しない場合は、チェックをはずして下さい。</t>
        </r>
      </text>
    </comment>
    <comment ref="X27" authorId="0" shapeId="0" xr:uid="{00000000-0006-0000-0200-000004000000}">
      <text>
        <r>
          <rPr>
            <sz val="9"/>
            <color indexed="81"/>
            <rFont val="ＭＳ Ｐゴシック"/>
            <family val="3"/>
            <charset val="128"/>
          </rPr>
          <t>日射熱取得を加算しない場合は、チェックをはずして下さい。</t>
        </r>
      </text>
    </comment>
    <comment ref="S36" authorId="1" shapeId="0" xr:uid="{00000000-0006-0000-02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300-000001000000}">
      <text>
        <r>
          <rPr>
            <sz val="9"/>
            <color indexed="81"/>
            <rFont val="ＭＳ Ｐゴシック"/>
            <family val="3"/>
            <charset val="128"/>
          </rPr>
          <t>取得日射量補正係数は簡略計算法にて算出</t>
        </r>
      </text>
    </comment>
    <comment ref="J6" authorId="0" shapeId="0" xr:uid="{00000000-0006-0000-03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300-000003000000}">
      <text>
        <r>
          <rPr>
            <sz val="9"/>
            <color indexed="81"/>
            <rFont val="ＭＳ Ｐゴシック"/>
            <family val="3"/>
            <charset val="128"/>
          </rPr>
          <t>日射熱取得を加算しない場合は、チェックをはずして下さい。</t>
        </r>
      </text>
    </comment>
    <comment ref="X27" authorId="0" shapeId="0" xr:uid="{00000000-0006-0000-0300-000004000000}">
      <text>
        <r>
          <rPr>
            <sz val="9"/>
            <color indexed="81"/>
            <rFont val="ＭＳ Ｐゴシック"/>
            <family val="3"/>
            <charset val="128"/>
          </rPr>
          <t>日射熱取得を加算しない場合は、チェックをはずして下さい。</t>
        </r>
      </text>
    </comment>
    <comment ref="S36" authorId="1" shapeId="0" xr:uid="{00000000-0006-0000-03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400-000001000000}">
      <text>
        <r>
          <rPr>
            <sz val="9"/>
            <color indexed="81"/>
            <rFont val="ＭＳ Ｐゴシック"/>
            <family val="3"/>
            <charset val="128"/>
          </rPr>
          <t>取得日射量補正係数は簡略計算法にて算出</t>
        </r>
      </text>
    </comment>
    <comment ref="J6" authorId="0" shapeId="0" xr:uid="{00000000-0006-0000-04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400-000003000000}">
      <text>
        <r>
          <rPr>
            <sz val="9"/>
            <color indexed="81"/>
            <rFont val="ＭＳ Ｐゴシック"/>
            <family val="3"/>
            <charset val="128"/>
          </rPr>
          <t>日射熱取得を加算しない場合は、チェックをはずして下さい。</t>
        </r>
      </text>
    </comment>
    <comment ref="X27" authorId="0" shapeId="0" xr:uid="{00000000-0006-0000-0400-000004000000}">
      <text>
        <r>
          <rPr>
            <sz val="9"/>
            <color indexed="81"/>
            <rFont val="ＭＳ Ｐゴシック"/>
            <family val="3"/>
            <charset val="128"/>
          </rPr>
          <t>日射熱取得を加算しない場合は、チェックをはずして下さい。</t>
        </r>
      </text>
    </comment>
    <comment ref="S36" authorId="1" shapeId="0" xr:uid="{00000000-0006-0000-04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500-000001000000}">
      <text>
        <r>
          <rPr>
            <sz val="9"/>
            <color indexed="81"/>
            <rFont val="ＭＳ Ｐゴシック"/>
            <family val="3"/>
            <charset val="128"/>
          </rPr>
          <t>取得日射量補正係数は簡略計算法にて算出</t>
        </r>
      </text>
    </comment>
    <comment ref="J6" authorId="0" shapeId="0" xr:uid="{00000000-0006-0000-05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500-000003000000}">
      <text>
        <r>
          <rPr>
            <sz val="9"/>
            <color indexed="81"/>
            <rFont val="ＭＳ Ｐゴシック"/>
            <family val="3"/>
            <charset val="128"/>
          </rPr>
          <t>日射熱取得を加算しない場合は、チェックをはずして下さい。</t>
        </r>
      </text>
    </comment>
    <comment ref="X27" authorId="0" shapeId="0" xr:uid="{00000000-0006-0000-0500-000004000000}">
      <text>
        <r>
          <rPr>
            <sz val="9"/>
            <color indexed="81"/>
            <rFont val="ＭＳ Ｐゴシック"/>
            <family val="3"/>
            <charset val="128"/>
          </rPr>
          <t>日射熱取得を加算しない場合は、チェックをはずして下さい。</t>
        </r>
      </text>
    </comment>
    <comment ref="S36" authorId="1" shapeId="0" xr:uid="{00000000-0006-0000-05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600-000001000000}">
      <text>
        <r>
          <rPr>
            <sz val="9"/>
            <color indexed="81"/>
            <rFont val="ＭＳ Ｐゴシック"/>
            <family val="3"/>
            <charset val="128"/>
          </rPr>
          <t>取得日射量補正係数は簡略計算法にて算出</t>
        </r>
      </text>
    </comment>
    <comment ref="J6" authorId="0" shapeId="0" xr:uid="{00000000-0006-0000-06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600-000003000000}">
      <text>
        <r>
          <rPr>
            <sz val="9"/>
            <color indexed="81"/>
            <rFont val="ＭＳ Ｐゴシック"/>
            <family val="3"/>
            <charset val="128"/>
          </rPr>
          <t>日射熱取得を加算しない場合は、チェックをはずして下さい。</t>
        </r>
      </text>
    </comment>
    <comment ref="X27" authorId="0" shapeId="0" xr:uid="{00000000-0006-0000-0600-000004000000}">
      <text>
        <r>
          <rPr>
            <sz val="9"/>
            <color indexed="81"/>
            <rFont val="ＭＳ Ｐゴシック"/>
            <family val="3"/>
            <charset val="128"/>
          </rPr>
          <t>日射熱取得を加算しない場合は、チェックをはずして下さい。</t>
        </r>
      </text>
    </comment>
    <comment ref="S36" authorId="1" shapeId="0" xr:uid="{00000000-0006-0000-06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700-000001000000}">
      <text>
        <r>
          <rPr>
            <sz val="9"/>
            <color indexed="81"/>
            <rFont val="ＭＳ Ｐゴシック"/>
            <family val="3"/>
            <charset val="128"/>
          </rPr>
          <t>取得日射量補正係数は簡略計算法にて算出</t>
        </r>
      </text>
    </comment>
    <comment ref="J6" authorId="0" shapeId="0" xr:uid="{00000000-0006-0000-07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700-000003000000}">
      <text>
        <r>
          <rPr>
            <sz val="9"/>
            <color indexed="81"/>
            <rFont val="ＭＳ Ｐゴシック"/>
            <family val="3"/>
            <charset val="128"/>
          </rPr>
          <t>日射熱取得を加算しない場合は、チェックをはずして下さい。</t>
        </r>
      </text>
    </comment>
    <comment ref="X27" authorId="0" shapeId="0" xr:uid="{00000000-0006-0000-0700-000004000000}">
      <text>
        <r>
          <rPr>
            <sz val="9"/>
            <color indexed="81"/>
            <rFont val="ＭＳ Ｐゴシック"/>
            <family val="3"/>
            <charset val="128"/>
          </rPr>
          <t>日射熱取得を加算しない場合は、チェックをはずして下さい。</t>
        </r>
      </text>
    </comment>
    <comment ref="S36" authorId="1" shapeId="0" xr:uid="{00000000-0006-0000-07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012</author>
    <author>011</author>
  </authors>
  <commentList>
    <comment ref="R5" authorId="0" shapeId="0" xr:uid="{00000000-0006-0000-0800-000001000000}">
      <text>
        <r>
          <rPr>
            <sz val="9"/>
            <color indexed="81"/>
            <rFont val="ＭＳ Ｐゴシック"/>
            <family val="3"/>
            <charset val="128"/>
          </rPr>
          <t>取得日射量補正係数は簡略計算法にて算出</t>
        </r>
      </text>
    </comment>
    <comment ref="J6" authorId="0" shapeId="0" xr:uid="{00000000-0006-0000-0800-000002000000}">
      <text>
        <r>
          <rPr>
            <sz val="9"/>
            <color indexed="81"/>
            <rFont val="ＭＳ Ｐゴシック"/>
            <family val="3"/>
            <charset val="128"/>
          </rPr>
          <t>中廊下等に面する窓で日射が当たらない場合は、チェックをはずして下さい。</t>
        </r>
      </text>
    </comment>
    <comment ref="X19" authorId="0" shapeId="0" xr:uid="{00000000-0006-0000-0800-000003000000}">
      <text>
        <r>
          <rPr>
            <sz val="9"/>
            <color indexed="81"/>
            <rFont val="ＭＳ Ｐゴシック"/>
            <family val="3"/>
            <charset val="128"/>
          </rPr>
          <t>日射熱取得を加算しない場合は、チェックをはずして下さい。</t>
        </r>
      </text>
    </comment>
    <comment ref="X27" authorId="0" shapeId="0" xr:uid="{00000000-0006-0000-0800-000004000000}">
      <text>
        <r>
          <rPr>
            <sz val="9"/>
            <color indexed="81"/>
            <rFont val="ＭＳ Ｐゴシック"/>
            <family val="3"/>
            <charset val="128"/>
          </rPr>
          <t>日射熱取得を加算しない場合は、チェックをはずして下さい。</t>
        </r>
      </text>
    </comment>
    <comment ref="S36" authorId="1" shapeId="0" xr:uid="{00000000-0006-0000-0800-000005000000}">
      <text>
        <r>
          <rPr>
            <sz val="9"/>
            <color indexed="81"/>
            <rFont val="ＭＳ Ｐゴシック"/>
            <family val="3"/>
            <charset val="128"/>
          </rPr>
          <t>隣接空間に上記以外の開口部がある場合に入力します。
（国研）建築研究所 「平成28年省エネルギー基準に準拠したエネルギー消費性能の評価に関する技術情報（住宅）」 にてご確認ください。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012</author>
  </authors>
  <commentList>
    <comment ref="N4" authorId="0" shapeId="0" xr:uid="{00000000-0006-0000-0900-000001000000}">
      <text>
        <r>
          <rPr>
            <sz val="9"/>
            <color indexed="81"/>
            <rFont val="ＭＳ Ｐゴシック"/>
            <family val="3"/>
            <charset val="128"/>
          </rPr>
          <t>日射熱取得を加算しない部位の場合はチェックを外して下さい。</t>
        </r>
      </text>
    </comment>
  </commentList>
</comments>
</file>

<file path=xl/sharedStrings.xml><?xml version="1.0" encoding="utf-8"?>
<sst xmlns="http://schemas.openxmlformats.org/spreadsheetml/2006/main" count="1315" uniqueCount="416">
  <si>
    <t>仕様番号</t>
    <rPh sb="0" eb="2">
      <t>シヨウ</t>
    </rPh>
    <rPh sb="2" eb="4">
      <t>バンゴウ</t>
    </rPh>
    <phoneticPr fontId="4"/>
  </si>
  <si>
    <t>ｙ2</t>
    <phoneticPr fontId="4"/>
  </si>
  <si>
    <t>冷房期</t>
    <rPh sb="0" eb="2">
      <t>レイボウ</t>
    </rPh>
    <rPh sb="2" eb="3">
      <t>キ</t>
    </rPh>
    <phoneticPr fontId="4"/>
  </si>
  <si>
    <t>窓番号</t>
    <rPh sb="0" eb="1">
      <t>マド</t>
    </rPh>
    <rPh sb="1" eb="3">
      <t>バンゴウ</t>
    </rPh>
    <phoneticPr fontId="4"/>
  </si>
  <si>
    <t>高さ</t>
    <rPh sb="0" eb="1">
      <t>タカ</t>
    </rPh>
    <phoneticPr fontId="4"/>
  </si>
  <si>
    <t>幅</t>
    <rPh sb="0" eb="1">
      <t>ハバ</t>
    </rPh>
    <phoneticPr fontId="4"/>
  </si>
  <si>
    <t>付属部材
の有無</t>
    <rPh sb="0" eb="2">
      <t>フゾク</t>
    </rPh>
    <rPh sb="2" eb="4">
      <t>ブザイ</t>
    </rPh>
    <rPh sb="6" eb="8">
      <t>ウム</t>
    </rPh>
    <phoneticPr fontId="4"/>
  </si>
  <si>
    <t>Z</t>
    <phoneticPr fontId="4"/>
  </si>
  <si>
    <t>ｙ1</t>
    <phoneticPr fontId="4"/>
  </si>
  <si>
    <t>取得日射量補正係数</t>
    <rPh sb="0" eb="2">
      <t>シュトク</t>
    </rPh>
    <rPh sb="2" eb="4">
      <t>ニッシャ</t>
    </rPh>
    <rPh sb="4" eb="5">
      <t>リョウ</t>
    </rPh>
    <rPh sb="5" eb="7">
      <t>ホセイ</t>
    </rPh>
    <rPh sb="7" eb="9">
      <t>ケイスウ</t>
    </rPh>
    <phoneticPr fontId="4"/>
  </si>
  <si>
    <t>ドア番号</t>
    <rPh sb="2" eb="4">
      <t>バンゴウ</t>
    </rPh>
    <phoneticPr fontId="4"/>
  </si>
  <si>
    <t>暖房期</t>
    <rPh sb="0" eb="2">
      <t>ダンボウ</t>
    </rPh>
    <rPh sb="2" eb="3">
      <t>キ</t>
    </rPh>
    <phoneticPr fontId="4"/>
  </si>
  <si>
    <t>　総熱損失</t>
    <rPh sb="1" eb="2">
      <t>ソウ</t>
    </rPh>
    <rPh sb="2" eb="3">
      <t>ネツ</t>
    </rPh>
    <rPh sb="3" eb="5">
      <t>ソンシツ</t>
    </rPh>
    <phoneticPr fontId="4"/>
  </si>
  <si>
    <t>W/K</t>
    <phoneticPr fontId="4"/>
  </si>
  <si>
    <t>（窓</t>
    <rPh sb="1" eb="2">
      <t>マド</t>
    </rPh>
    <phoneticPr fontId="4"/>
  </si>
  <si>
    <t>㎡</t>
    <phoneticPr fontId="4"/>
  </si>
  <si>
    <t>1）基本情報の入力</t>
    <rPh sb="2" eb="4">
      <t>キホン</t>
    </rPh>
    <rPh sb="4" eb="6">
      <t>ジョウホウ</t>
    </rPh>
    <rPh sb="7" eb="9">
      <t>ニュウリョク</t>
    </rPh>
    <phoneticPr fontId="4"/>
  </si>
  <si>
    <t>　住宅の名称</t>
    <rPh sb="1" eb="3">
      <t>ジュウタク</t>
    </rPh>
    <rPh sb="4" eb="6">
      <t>メイショウ</t>
    </rPh>
    <phoneticPr fontId="4"/>
  </si>
  <si>
    <t>　住宅の所在地</t>
    <rPh sb="1" eb="3">
      <t>ジュウタク</t>
    </rPh>
    <rPh sb="4" eb="7">
      <t>ショザイチ</t>
    </rPh>
    <phoneticPr fontId="4"/>
  </si>
  <si>
    <t>（地域区分）</t>
    <rPh sb="1" eb="3">
      <t>チイキ</t>
    </rPh>
    <rPh sb="3" eb="5">
      <t>クブン</t>
    </rPh>
    <phoneticPr fontId="4"/>
  </si>
  <si>
    <t>2）計算結果</t>
    <rPh sb="2" eb="4">
      <t>ケイサン</t>
    </rPh>
    <rPh sb="4" eb="6">
      <t>ケッカ</t>
    </rPh>
    <phoneticPr fontId="4"/>
  </si>
  <si>
    <t>　注１：本計算シートに入力している面積は、別途平面図や立面図等で計算過程を明示しています。</t>
    <rPh sb="1" eb="2">
      <t>チュウ</t>
    </rPh>
    <rPh sb="4" eb="5">
      <t>ホン</t>
    </rPh>
    <rPh sb="5" eb="7">
      <t>ケイサン</t>
    </rPh>
    <rPh sb="11" eb="13">
      <t>ニュウリョク</t>
    </rPh>
    <rPh sb="17" eb="19">
      <t>メンセキ</t>
    </rPh>
    <rPh sb="21" eb="23">
      <t>ベット</t>
    </rPh>
    <rPh sb="23" eb="26">
      <t>ヘイメンズ</t>
    </rPh>
    <rPh sb="27" eb="30">
      <t>リツメンズ</t>
    </rPh>
    <rPh sb="30" eb="31">
      <t>トウ</t>
    </rPh>
    <rPh sb="32" eb="34">
      <t>ケイサン</t>
    </rPh>
    <rPh sb="34" eb="36">
      <t>カテイ</t>
    </rPh>
    <rPh sb="37" eb="39">
      <t>メイジ</t>
    </rPh>
    <phoneticPr fontId="4"/>
  </si>
  <si>
    <t>　注２：本計算シートに入力している部位の熱貫流率は、別途計算書等を添付しています。</t>
    <rPh sb="1" eb="2">
      <t>チュウ</t>
    </rPh>
    <rPh sb="4" eb="5">
      <t>ホン</t>
    </rPh>
    <rPh sb="5" eb="7">
      <t>ケイサン</t>
    </rPh>
    <rPh sb="11" eb="13">
      <t>ニュウリョク</t>
    </rPh>
    <rPh sb="17" eb="19">
      <t>ブイ</t>
    </rPh>
    <rPh sb="20" eb="21">
      <t>ネツ</t>
    </rPh>
    <rPh sb="21" eb="23">
      <t>カンリュウ</t>
    </rPh>
    <rPh sb="23" eb="24">
      <t>リツ</t>
    </rPh>
    <rPh sb="26" eb="28">
      <t>ベット</t>
    </rPh>
    <rPh sb="28" eb="32">
      <t>ケイサンショトウ</t>
    </rPh>
    <rPh sb="33" eb="35">
      <t>テンプ</t>
    </rPh>
    <phoneticPr fontId="4"/>
  </si>
  <si>
    <t>W/（㎡K）</t>
    <phoneticPr fontId="4"/>
  </si>
  <si>
    <t>方位係数</t>
    <rPh sb="0" eb="2">
      <t>ホウイ</t>
    </rPh>
    <rPh sb="2" eb="4">
      <t>ケイスウ</t>
    </rPh>
    <phoneticPr fontId="4"/>
  </si>
  <si>
    <t>窓 ＜屋根・天井＞ 各値合計</t>
    <rPh sb="0" eb="1">
      <t>マド</t>
    </rPh>
    <rPh sb="10" eb="11">
      <t>カク</t>
    </rPh>
    <rPh sb="11" eb="12">
      <t>アタイ</t>
    </rPh>
    <rPh sb="12" eb="14">
      <t>ゴウケイ</t>
    </rPh>
    <phoneticPr fontId="4"/>
  </si>
  <si>
    <t>部位番号</t>
    <rPh sb="0" eb="2">
      <t>ブイ</t>
    </rPh>
    <rPh sb="2" eb="4">
      <t>バンゴウ</t>
    </rPh>
    <phoneticPr fontId="4"/>
  </si>
  <si>
    <t>部位名</t>
    <rPh sb="0" eb="2">
      <t>ブイ</t>
    </rPh>
    <rPh sb="2" eb="3">
      <t>メイ</t>
    </rPh>
    <phoneticPr fontId="4"/>
  </si>
  <si>
    <t>　注４：内訳計算シートＡは、住宅の外壁の面する方位別のシートに入力してください。</t>
    <rPh sb="1" eb="2">
      <t>チュウ</t>
    </rPh>
    <rPh sb="4" eb="6">
      <t>ウチワケ</t>
    </rPh>
    <rPh sb="6" eb="8">
      <t>ケイサン</t>
    </rPh>
    <rPh sb="14" eb="16">
      <t>ジュウタク</t>
    </rPh>
    <rPh sb="17" eb="19">
      <t>ガイヘキ</t>
    </rPh>
    <rPh sb="20" eb="21">
      <t>メン</t>
    </rPh>
    <rPh sb="23" eb="25">
      <t>ホウイ</t>
    </rPh>
    <rPh sb="25" eb="26">
      <t>ベツ</t>
    </rPh>
    <rPh sb="31" eb="33">
      <t>ニュウリョク</t>
    </rPh>
    <phoneticPr fontId="4"/>
  </si>
  <si>
    <t>1）天窓等の入力</t>
    <rPh sb="2" eb="3">
      <t>テン</t>
    </rPh>
    <rPh sb="3" eb="4">
      <t>マド</t>
    </rPh>
    <rPh sb="4" eb="5">
      <t>トウ</t>
    </rPh>
    <rPh sb="6" eb="8">
      <t>ニュウリョク</t>
    </rPh>
    <phoneticPr fontId="4"/>
  </si>
  <si>
    <t>外壁 ＜屋根・天井・床＞ 各値合計</t>
    <rPh sb="0" eb="2">
      <t>ガイヘキ</t>
    </rPh>
    <rPh sb="10" eb="11">
      <t>ユカ</t>
    </rPh>
    <phoneticPr fontId="4"/>
  </si>
  <si>
    <t>　外皮等面積（内訳）</t>
    <rPh sb="1" eb="3">
      <t>ガイヒ</t>
    </rPh>
    <rPh sb="3" eb="4">
      <t>トウ</t>
    </rPh>
    <rPh sb="4" eb="6">
      <t>メンセキ</t>
    </rPh>
    <rPh sb="7" eb="9">
      <t>ウチワケ</t>
    </rPh>
    <phoneticPr fontId="4"/>
  </si>
  <si>
    <t>2）屋根・天井・外気等に接する床（以下「屋根等」という。）の入力</t>
    <rPh sb="2" eb="4">
      <t>ヤネ</t>
    </rPh>
    <rPh sb="5" eb="7">
      <t>テンジョウ</t>
    </rPh>
    <rPh sb="8" eb="11">
      <t>ガイキトウ</t>
    </rPh>
    <rPh sb="17" eb="19">
      <t>イカ</t>
    </rPh>
    <rPh sb="20" eb="23">
      <t>ヤネトウ</t>
    </rPh>
    <rPh sb="30" eb="32">
      <t>ニュウリョク</t>
    </rPh>
    <phoneticPr fontId="4"/>
  </si>
  <si>
    <t>屋根等他</t>
    <rPh sb="2" eb="3">
      <t>トウ</t>
    </rPh>
    <rPh sb="3" eb="4">
      <t>ホカ</t>
    </rPh>
    <phoneticPr fontId="4"/>
  </si>
  <si>
    <t>天窓</t>
    <rPh sb="0" eb="1">
      <t>テン</t>
    </rPh>
    <rPh sb="1" eb="2">
      <t>マド</t>
    </rPh>
    <phoneticPr fontId="4"/>
  </si>
  <si>
    <t>屋根等</t>
    <rPh sb="0" eb="2">
      <t>ヤネ</t>
    </rPh>
    <rPh sb="2" eb="3">
      <t>トウ</t>
    </rPh>
    <phoneticPr fontId="4"/>
  </si>
  <si>
    <t>土間床等面積合計</t>
    <rPh sb="0" eb="2">
      <t>ドマ</t>
    </rPh>
    <rPh sb="2" eb="3">
      <t>ユカ</t>
    </rPh>
    <rPh sb="3" eb="4">
      <t>トウ</t>
    </rPh>
    <rPh sb="4" eb="6">
      <t>メンセキ</t>
    </rPh>
    <rPh sb="6" eb="8">
      <t>ゴウケイ</t>
    </rPh>
    <phoneticPr fontId="4"/>
  </si>
  <si>
    <t>部位
名称</t>
    <rPh sb="0" eb="2">
      <t>ブイ</t>
    </rPh>
    <rPh sb="3" eb="5">
      <t>メイショウ</t>
    </rPh>
    <phoneticPr fontId="4"/>
  </si>
  <si>
    <t>暖房期
日射熱
取得量</t>
    <rPh sb="0" eb="2">
      <t>ダンボウ</t>
    </rPh>
    <rPh sb="2" eb="3">
      <t>キ</t>
    </rPh>
    <phoneticPr fontId="4"/>
  </si>
  <si>
    <t>冷房期
日射熱
取得量</t>
    <rPh sb="0" eb="2">
      <t>レイボウ</t>
    </rPh>
    <rPh sb="2" eb="3">
      <t>キ</t>
    </rPh>
    <phoneticPr fontId="4"/>
  </si>
  <si>
    <t>ﾃﾞﾌｫﾙﾄ
値使用</t>
    <rPh sb="7" eb="8">
      <t>アタイ</t>
    </rPh>
    <rPh sb="8" eb="10">
      <t>シヨウ</t>
    </rPh>
    <phoneticPr fontId="4"/>
  </si>
  <si>
    <t>取得日射量補正係数の算出</t>
    <rPh sb="0" eb="2">
      <t>シュトク</t>
    </rPh>
    <rPh sb="2" eb="4">
      <t>ニッシャ</t>
    </rPh>
    <rPh sb="4" eb="5">
      <t>リョウ</t>
    </rPh>
    <rPh sb="5" eb="7">
      <t>ホセイ</t>
    </rPh>
    <rPh sb="7" eb="9">
      <t>ケイスウ</t>
    </rPh>
    <rPh sb="10" eb="12">
      <t>サンシュツ</t>
    </rPh>
    <phoneticPr fontId="4"/>
  </si>
  <si>
    <t>　冷房期総日射熱取得量</t>
    <rPh sb="1" eb="3">
      <t>レイボウ</t>
    </rPh>
    <rPh sb="3" eb="4">
      <t>キ</t>
    </rPh>
    <rPh sb="4" eb="5">
      <t>ソウ</t>
    </rPh>
    <rPh sb="5" eb="7">
      <t>ニッシャ</t>
    </rPh>
    <rPh sb="7" eb="8">
      <t>ネツ</t>
    </rPh>
    <rPh sb="8" eb="10">
      <t>シュトク</t>
    </rPh>
    <rPh sb="10" eb="11">
      <t>リョウ</t>
    </rPh>
    <phoneticPr fontId="4"/>
  </si>
  <si>
    <t>　暖房期総日射熱取得量</t>
    <rPh sb="1" eb="3">
      <t>ダンボウ</t>
    </rPh>
    <rPh sb="3" eb="4">
      <t>キ</t>
    </rPh>
    <rPh sb="4" eb="5">
      <t>ソウ</t>
    </rPh>
    <rPh sb="5" eb="7">
      <t>ニッシャ</t>
    </rPh>
    <rPh sb="7" eb="8">
      <t>ネツ</t>
    </rPh>
    <rPh sb="8" eb="10">
      <t>シュトク</t>
    </rPh>
    <rPh sb="10" eb="11">
      <t>リョウ</t>
    </rPh>
    <phoneticPr fontId="4"/>
  </si>
  <si>
    <t>日射熱取得量</t>
    <rPh sb="0" eb="2">
      <t>ニッシャ</t>
    </rPh>
    <rPh sb="2" eb="3">
      <t>ネツ</t>
    </rPh>
    <rPh sb="3" eb="5">
      <t>シュトク</t>
    </rPh>
    <rPh sb="5" eb="6">
      <t>リョウ</t>
    </rPh>
    <phoneticPr fontId="4"/>
  </si>
  <si>
    <t>取得日射量補正係数(FALSEの場合)</t>
    <rPh sb="0" eb="2">
      <t>シュトク</t>
    </rPh>
    <rPh sb="2" eb="4">
      <t>ニッシャ</t>
    </rPh>
    <rPh sb="4" eb="5">
      <t>リョウ</t>
    </rPh>
    <rPh sb="5" eb="7">
      <t>ホセイ</t>
    </rPh>
    <rPh sb="7" eb="9">
      <t>ケイスウ</t>
    </rPh>
    <rPh sb="16" eb="18">
      <t>バアイ</t>
    </rPh>
    <phoneticPr fontId="4"/>
  </si>
  <si>
    <r>
      <t>内訳計算シートＡ　　</t>
    </r>
    <r>
      <rPr>
        <b/>
        <sz val="14"/>
        <rFont val="HG丸ｺﾞｼｯｸM-PRO"/>
        <family val="3"/>
        <charset val="128"/>
      </rPr>
      <t>＜北面＞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キタ</t>
    </rPh>
    <rPh sb="12" eb="13">
      <t>メン</t>
    </rPh>
    <rPh sb="23" eb="25">
      <t>ニッシャ</t>
    </rPh>
    <rPh sb="25" eb="26">
      <t>ネツ</t>
    </rPh>
    <rPh sb="26" eb="28">
      <t>シュトク</t>
    </rPh>
    <rPh sb="28" eb="29">
      <t>リョウ</t>
    </rPh>
    <phoneticPr fontId="4"/>
  </si>
  <si>
    <r>
      <t xml:space="preserve">窓 </t>
    </r>
    <r>
      <rPr>
        <b/>
        <sz val="11"/>
        <rFont val="HG丸ｺﾞｼｯｸM-PRO"/>
        <family val="3"/>
        <charset val="128"/>
      </rPr>
      <t>＜北面＞</t>
    </r>
    <r>
      <rPr>
        <sz val="11"/>
        <rFont val="HG丸ｺﾞｼｯｸM-PRO"/>
        <family val="3"/>
        <charset val="128"/>
      </rPr>
      <t xml:space="preserve"> 各値合計</t>
    </r>
    <rPh sb="0" eb="1">
      <t>マド</t>
    </rPh>
    <rPh sb="3" eb="4">
      <t>キタ</t>
    </rPh>
    <rPh sb="4" eb="5">
      <t>メン</t>
    </rPh>
    <rPh sb="7" eb="8">
      <t>カク</t>
    </rPh>
    <rPh sb="8" eb="9">
      <t>アタイ</t>
    </rPh>
    <rPh sb="9" eb="11">
      <t>ゴウケイ</t>
    </rPh>
    <phoneticPr fontId="4"/>
  </si>
  <si>
    <r>
      <t xml:space="preserve">　ドア </t>
    </r>
    <r>
      <rPr>
        <b/>
        <sz val="11"/>
        <rFont val="HG丸ｺﾞｼｯｸM-PRO"/>
        <family val="3"/>
        <charset val="128"/>
      </rPr>
      <t>＜北面＞</t>
    </r>
    <r>
      <rPr>
        <sz val="11"/>
        <rFont val="HG丸ｺﾞｼｯｸM-PRO"/>
        <family val="3"/>
        <charset val="128"/>
      </rPr>
      <t xml:space="preserve"> 各値合計</t>
    </r>
    <rPh sb="5" eb="6">
      <t>キタ</t>
    </rPh>
    <phoneticPr fontId="4"/>
  </si>
  <si>
    <t>北面</t>
    <rPh sb="0" eb="1">
      <t>キタ</t>
    </rPh>
    <rPh sb="1" eb="2">
      <t>メン</t>
    </rPh>
    <phoneticPr fontId="4"/>
  </si>
  <si>
    <t>　注５：各シートの</t>
    <rPh sb="1" eb="2">
      <t>チュウ</t>
    </rPh>
    <rPh sb="4" eb="5">
      <t>カク</t>
    </rPh>
    <phoneticPr fontId="4"/>
  </si>
  <si>
    <t xml:space="preserve"> 部分に入力するか、あるいはドロップボックスから選択してください。</t>
    <rPh sb="1" eb="3">
      <t>ブブン</t>
    </rPh>
    <rPh sb="4" eb="6">
      <t>ニュウリョク</t>
    </rPh>
    <rPh sb="24" eb="26">
      <t>センタク</t>
    </rPh>
    <phoneticPr fontId="4"/>
  </si>
  <si>
    <t>黄色</t>
    <rPh sb="0" eb="2">
      <t>キイロ</t>
    </rPh>
    <phoneticPr fontId="4"/>
  </si>
  <si>
    <t>⊿R</t>
  </si>
  <si>
    <t>⊿R</t>
    <phoneticPr fontId="4"/>
  </si>
  <si>
    <t>Ui</t>
  </si>
  <si>
    <t>Ui</t>
    <phoneticPr fontId="4"/>
  </si>
  <si>
    <t>補正熱貫流率</t>
  </si>
  <si>
    <t>補正熱貫流率</t>
    <rPh sb="0" eb="2">
      <t>ホセイ</t>
    </rPh>
    <rPh sb="2" eb="3">
      <t>ネツ</t>
    </rPh>
    <rPh sb="3" eb="5">
      <t>カンリュウ</t>
    </rPh>
    <rPh sb="5" eb="6">
      <t>リツ</t>
    </rPh>
    <phoneticPr fontId="4"/>
  </si>
  <si>
    <t>　注６：各シートに入力する寸法は、メートル単位で入力して下さい。</t>
    <rPh sb="1" eb="2">
      <t>チュウ</t>
    </rPh>
    <rPh sb="4" eb="5">
      <t>カク</t>
    </rPh>
    <rPh sb="9" eb="11">
      <t>ニュウリョク</t>
    </rPh>
    <rPh sb="13" eb="15">
      <t>スンポウ</t>
    </rPh>
    <rPh sb="21" eb="23">
      <t>タンイ</t>
    </rPh>
    <rPh sb="24" eb="26">
      <t>ニュウリョク</t>
    </rPh>
    <rPh sb="28" eb="29">
      <t>クダ</t>
    </rPh>
    <phoneticPr fontId="4"/>
  </si>
  <si>
    <t>温度差
係数</t>
    <rPh sb="0" eb="3">
      <t>オンドサ</t>
    </rPh>
    <rPh sb="4" eb="6">
      <t>ケイスウ</t>
    </rPh>
    <phoneticPr fontId="4"/>
  </si>
  <si>
    <t>3）外壁・界壁等の入力</t>
    <rPh sb="2" eb="4">
      <t>ガイヘキ</t>
    </rPh>
    <rPh sb="5" eb="6">
      <t>カイ</t>
    </rPh>
    <rPh sb="6" eb="7">
      <t>ヘキ</t>
    </rPh>
    <rPh sb="7" eb="8">
      <t>ナド</t>
    </rPh>
    <rPh sb="9" eb="11">
      <t>ニュウリョク</t>
    </rPh>
    <phoneticPr fontId="4"/>
  </si>
  <si>
    <r>
      <t xml:space="preserve">外壁・界壁等 </t>
    </r>
    <r>
      <rPr>
        <b/>
        <sz val="11"/>
        <rFont val="HG丸ｺﾞｼｯｸM-PRO"/>
        <family val="3"/>
        <charset val="128"/>
      </rPr>
      <t>＜北面＞</t>
    </r>
    <r>
      <rPr>
        <sz val="11"/>
        <rFont val="HG丸ｺﾞｼｯｸM-PRO"/>
        <family val="3"/>
        <charset val="128"/>
      </rPr>
      <t xml:space="preserve"> 各値合計</t>
    </r>
    <rPh sb="0" eb="2">
      <t>ガイヘキ</t>
    </rPh>
    <rPh sb="3" eb="4">
      <t>カイ</t>
    </rPh>
    <rPh sb="4" eb="5">
      <t>ヘキ</t>
    </rPh>
    <rPh sb="5" eb="6">
      <t>ナド</t>
    </rPh>
    <rPh sb="8" eb="9">
      <t>キタ</t>
    </rPh>
    <phoneticPr fontId="4"/>
  </si>
  <si>
    <t>3）省エネルギー基準外皮性能適合可否結果</t>
    <phoneticPr fontId="4"/>
  </si>
  <si>
    <t>計算結果</t>
  </si>
  <si>
    <t>基準値</t>
  </si>
  <si>
    <t>判定</t>
  </si>
  <si>
    <t>W/（㎡K）</t>
    <phoneticPr fontId="4"/>
  </si>
  <si>
    <t>外皮性能基準値</t>
    <rPh sb="0" eb="2">
      <t>ガイヒ</t>
    </rPh>
    <rPh sb="2" eb="4">
      <t>セイノウ</t>
    </rPh>
    <rPh sb="4" eb="7">
      <t>キジュンチ</t>
    </rPh>
    <phoneticPr fontId="4"/>
  </si>
  <si>
    <t>2）ドアの入力</t>
    <phoneticPr fontId="4"/>
  </si>
  <si>
    <t>地域区分</t>
    <rPh sb="0" eb="2">
      <t>チイキ</t>
    </rPh>
    <rPh sb="2" eb="4">
      <t>クブン</t>
    </rPh>
    <phoneticPr fontId="4"/>
  </si>
  <si>
    <t>1）構造熱橋部の入力</t>
    <rPh sb="2" eb="4">
      <t>コウゾウ</t>
    </rPh>
    <rPh sb="4" eb="5">
      <t>ネッ</t>
    </rPh>
    <rPh sb="5" eb="6">
      <t>キョウ</t>
    </rPh>
    <rPh sb="6" eb="7">
      <t>ブ</t>
    </rPh>
    <phoneticPr fontId="4"/>
  </si>
  <si>
    <t>温度差係数</t>
    <rPh sb="0" eb="2">
      <t>オンド</t>
    </rPh>
    <rPh sb="2" eb="3">
      <t>サ</t>
    </rPh>
    <rPh sb="3" eb="5">
      <t>ケイスウ</t>
    </rPh>
    <phoneticPr fontId="4"/>
  </si>
  <si>
    <t>備考欄</t>
    <rPh sb="0" eb="2">
      <t>ビコウ</t>
    </rPh>
    <rPh sb="2" eb="3">
      <t>ラン</t>
    </rPh>
    <phoneticPr fontId="4"/>
  </si>
  <si>
    <t>方位</t>
    <rPh sb="0" eb="2">
      <t>ホウイ</t>
    </rPh>
    <phoneticPr fontId="4"/>
  </si>
  <si>
    <t>屋根</t>
    <rPh sb="0" eb="2">
      <t>ヤネ</t>
    </rPh>
    <phoneticPr fontId="4"/>
  </si>
  <si>
    <t>天井</t>
    <rPh sb="0" eb="2">
      <t>テンジョウ</t>
    </rPh>
    <phoneticPr fontId="4"/>
  </si>
  <si>
    <t>壁（北西）</t>
    <rPh sb="3" eb="4">
      <t>ニシ</t>
    </rPh>
    <phoneticPr fontId="4"/>
  </si>
  <si>
    <t>壁（北東）</t>
    <rPh sb="3" eb="4">
      <t>トウ</t>
    </rPh>
    <phoneticPr fontId="4"/>
  </si>
  <si>
    <t>壁（東）</t>
    <rPh sb="2" eb="3">
      <t>ヒガシ</t>
    </rPh>
    <phoneticPr fontId="4"/>
  </si>
  <si>
    <t>壁（南東）</t>
    <rPh sb="2" eb="4">
      <t>ナントウ</t>
    </rPh>
    <phoneticPr fontId="4"/>
  </si>
  <si>
    <t>壁（南）</t>
    <rPh sb="2" eb="3">
      <t>ミナミ</t>
    </rPh>
    <phoneticPr fontId="4"/>
  </si>
  <si>
    <t>壁（南西）</t>
    <rPh sb="2" eb="4">
      <t>ナンセイ</t>
    </rPh>
    <phoneticPr fontId="4"/>
  </si>
  <si>
    <t>壁（西）</t>
    <rPh sb="2" eb="3">
      <t>ニシ</t>
    </rPh>
    <phoneticPr fontId="4"/>
  </si>
  <si>
    <t>ピット等</t>
    <rPh sb="3" eb="4">
      <t>トウ</t>
    </rPh>
    <phoneticPr fontId="4"/>
  </si>
  <si>
    <t>その他床</t>
    <rPh sb="2" eb="3">
      <t>タ</t>
    </rPh>
    <rPh sb="3" eb="4">
      <t>ユカ</t>
    </rPh>
    <phoneticPr fontId="4"/>
  </si>
  <si>
    <t>外気床</t>
    <rPh sb="0" eb="2">
      <t>ガイキ</t>
    </rPh>
    <rPh sb="2" eb="3">
      <t>ユカ</t>
    </rPh>
    <phoneticPr fontId="4"/>
  </si>
  <si>
    <t>冷房期</t>
    <rPh sb="0" eb="3">
      <t>レイボウキ</t>
    </rPh>
    <phoneticPr fontId="4"/>
  </si>
  <si>
    <t>熱橋部</t>
    <rPh sb="0" eb="1">
      <t>ネッ</t>
    </rPh>
    <rPh sb="1" eb="2">
      <t>キョウ</t>
    </rPh>
    <rPh sb="2" eb="3">
      <t>ブ</t>
    </rPh>
    <phoneticPr fontId="4"/>
  </si>
  <si>
    <t>住戸番号</t>
    <rPh sb="0" eb="1">
      <t>ジュウ</t>
    </rPh>
    <rPh sb="1" eb="2">
      <t>コ</t>
    </rPh>
    <rPh sb="2" eb="4">
      <t>バンゴウ</t>
    </rPh>
    <phoneticPr fontId="4"/>
  </si>
  <si>
    <r>
      <t xml:space="preserve">2）住宅 </t>
    </r>
    <r>
      <rPr>
        <b/>
        <sz val="11"/>
        <rFont val="HG丸ｺﾞｼｯｸM-PRO"/>
        <family val="3"/>
        <charset val="128"/>
      </rPr>
      <t>＜構造熱橋部＞</t>
    </r>
    <r>
      <rPr>
        <sz val="11"/>
        <rFont val="HG丸ｺﾞｼｯｸM-PRO"/>
        <family val="3"/>
        <charset val="128"/>
      </rPr>
      <t xml:space="preserve"> 計算結果</t>
    </r>
    <rPh sb="6" eb="8">
      <t>コウゾウ</t>
    </rPh>
    <rPh sb="8" eb="9">
      <t>ネッ</t>
    </rPh>
    <rPh sb="9" eb="10">
      <t>キョウ</t>
    </rPh>
    <rPh sb="10" eb="11">
      <t>ブ</t>
    </rPh>
    <phoneticPr fontId="4"/>
  </si>
  <si>
    <r>
      <t>内訳計算シートＣ　　</t>
    </r>
    <r>
      <rPr>
        <b/>
        <sz val="14"/>
        <rFont val="HG丸ｺﾞｼｯｸM-PRO"/>
        <family val="3"/>
        <charset val="128"/>
      </rPr>
      <t>＜屋根・天井・床等＞</t>
    </r>
    <r>
      <rPr>
        <sz val="12"/>
        <rFont val="HG丸ｺﾞｼｯｸM-PRO"/>
        <family val="3"/>
        <charset val="128"/>
      </rPr>
      <t xml:space="preserve"> の外皮熱損失量と日射熱取得量</t>
    </r>
    <rPh sb="0" eb="2">
      <t>ウチワケ</t>
    </rPh>
    <rPh sb="2" eb="4">
      <t>ケイサン</t>
    </rPh>
    <rPh sb="17" eb="18">
      <t>ユカ</t>
    </rPh>
    <rPh sb="18" eb="19">
      <t>トウ</t>
    </rPh>
    <rPh sb="29" eb="31">
      <t>ニッシャ</t>
    </rPh>
    <rPh sb="31" eb="32">
      <t>ネツ</t>
    </rPh>
    <rPh sb="32" eb="34">
      <t>シュトク</t>
    </rPh>
    <rPh sb="34" eb="35">
      <t>リョウ</t>
    </rPh>
    <phoneticPr fontId="4"/>
  </si>
  <si>
    <r>
      <t>内訳計算シートＢ　　</t>
    </r>
    <r>
      <rPr>
        <b/>
        <sz val="12"/>
        <rFont val="HG丸ｺﾞｼｯｸM-PRO"/>
        <family val="3"/>
        <charset val="128"/>
      </rPr>
      <t>＜構造熱橋部＞</t>
    </r>
    <r>
      <rPr>
        <sz val="12"/>
        <rFont val="HG丸ｺﾞｼｯｸM-PRO"/>
        <family val="3"/>
        <charset val="128"/>
      </rPr>
      <t xml:space="preserve"> の外皮熱損失量と日射熱取得量</t>
    </r>
    <rPh sb="11" eb="13">
      <t>コウゾウ</t>
    </rPh>
    <rPh sb="13" eb="14">
      <t>ネツ</t>
    </rPh>
    <rPh sb="14" eb="15">
      <t>ハシ</t>
    </rPh>
    <rPh sb="15" eb="16">
      <t>ブ</t>
    </rPh>
    <phoneticPr fontId="4"/>
  </si>
  <si>
    <t>部位</t>
    <rPh sb="0" eb="2">
      <t>ブイ</t>
    </rPh>
    <phoneticPr fontId="4"/>
  </si>
  <si>
    <t>東</t>
    <rPh sb="0" eb="1">
      <t>ヒガシ</t>
    </rPh>
    <phoneticPr fontId="4"/>
  </si>
  <si>
    <t>南東</t>
    <rPh sb="0" eb="2">
      <t>ナントウ</t>
    </rPh>
    <phoneticPr fontId="4"/>
  </si>
  <si>
    <t>南</t>
    <rPh sb="0" eb="1">
      <t>ミナミ</t>
    </rPh>
    <phoneticPr fontId="4"/>
  </si>
  <si>
    <t>南西</t>
    <rPh sb="0" eb="2">
      <t>ナンセイ</t>
    </rPh>
    <phoneticPr fontId="4"/>
  </si>
  <si>
    <t>西</t>
    <rPh sb="0" eb="1">
      <t>ニシ</t>
    </rPh>
    <phoneticPr fontId="4"/>
  </si>
  <si>
    <t>北東</t>
    <rPh sb="1" eb="2">
      <t>トウ</t>
    </rPh>
    <phoneticPr fontId="4"/>
  </si>
  <si>
    <t>北西</t>
    <rPh sb="1" eb="2">
      <t>ニシ</t>
    </rPh>
    <phoneticPr fontId="4"/>
  </si>
  <si>
    <t>等級４</t>
    <rPh sb="0" eb="2">
      <t>トウキュウ</t>
    </rPh>
    <phoneticPr fontId="4"/>
  </si>
  <si>
    <t>等級３</t>
    <rPh sb="0" eb="2">
      <t>トウキュウ</t>
    </rPh>
    <phoneticPr fontId="4"/>
  </si>
  <si>
    <t>等級２</t>
    <rPh sb="0" eb="2">
      <t>トウキュウ</t>
    </rPh>
    <phoneticPr fontId="4"/>
  </si>
  <si>
    <t>-</t>
    <phoneticPr fontId="4"/>
  </si>
  <si>
    <t>等級２</t>
    <phoneticPr fontId="4"/>
  </si>
  <si>
    <r>
      <t xml:space="preserve">3）住宅 </t>
    </r>
    <r>
      <rPr>
        <b/>
        <sz val="11"/>
        <rFont val="HG丸ｺﾞｼｯｸM-PRO"/>
        <family val="3"/>
        <charset val="128"/>
      </rPr>
      <t>＜屋根・天井・床等＞</t>
    </r>
    <r>
      <rPr>
        <sz val="11"/>
        <rFont val="HG丸ｺﾞｼｯｸM-PRO"/>
        <family val="3"/>
        <charset val="128"/>
      </rPr>
      <t xml:space="preserve"> 計算結果</t>
    </r>
    <rPh sb="2" eb="4">
      <t>ジュウタク</t>
    </rPh>
    <rPh sb="12" eb="13">
      <t>ユカ</t>
    </rPh>
    <rPh sb="13" eb="14">
      <t>トウ</t>
    </rPh>
    <rPh sb="16" eb="18">
      <t>ケイサン</t>
    </rPh>
    <rPh sb="18" eb="20">
      <t>ケッカ</t>
    </rPh>
    <phoneticPr fontId="4"/>
  </si>
  <si>
    <r>
      <t>内訳計算シートＡ　　</t>
    </r>
    <r>
      <rPr>
        <b/>
        <sz val="14"/>
        <rFont val="HG丸ｺﾞｼｯｸM-PRO"/>
        <family val="3"/>
        <charset val="128"/>
      </rPr>
      <t>＜南東面＞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3">
      <t>ナントウ</t>
    </rPh>
    <rPh sb="13" eb="14">
      <t>メン</t>
    </rPh>
    <rPh sb="24" eb="26">
      <t>ニッシャ</t>
    </rPh>
    <rPh sb="26" eb="27">
      <t>ネツ</t>
    </rPh>
    <rPh sb="27" eb="29">
      <t>シュトク</t>
    </rPh>
    <rPh sb="29" eb="30">
      <t>リョウ</t>
    </rPh>
    <phoneticPr fontId="4"/>
  </si>
  <si>
    <r>
      <t xml:space="preserve">窓 </t>
    </r>
    <r>
      <rPr>
        <b/>
        <sz val="11"/>
        <rFont val="HG丸ｺﾞｼｯｸM-PRO"/>
        <family val="3"/>
        <charset val="128"/>
      </rPr>
      <t>＜南東面＞</t>
    </r>
    <r>
      <rPr>
        <sz val="11"/>
        <rFont val="HG丸ｺﾞｼｯｸM-PRO"/>
        <family val="3"/>
        <charset val="128"/>
      </rPr>
      <t xml:space="preserve"> 各値合計</t>
    </r>
    <rPh sb="0" eb="1">
      <t>マド</t>
    </rPh>
    <rPh sb="3" eb="5">
      <t>ナントウ</t>
    </rPh>
    <rPh sb="5" eb="6">
      <t>メン</t>
    </rPh>
    <rPh sb="8" eb="9">
      <t>カク</t>
    </rPh>
    <rPh sb="9" eb="10">
      <t>アタイ</t>
    </rPh>
    <rPh sb="10" eb="12">
      <t>ゴウケイ</t>
    </rPh>
    <phoneticPr fontId="4"/>
  </si>
  <si>
    <r>
      <t xml:space="preserve">　ドア </t>
    </r>
    <r>
      <rPr>
        <b/>
        <sz val="11"/>
        <rFont val="HG丸ｺﾞｼｯｸM-PRO"/>
        <family val="3"/>
        <charset val="128"/>
      </rPr>
      <t>＜南東面＞</t>
    </r>
    <r>
      <rPr>
        <sz val="11"/>
        <rFont val="HG丸ｺﾞｼｯｸM-PRO"/>
        <family val="3"/>
        <charset val="128"/>
      </rPr>
      <t xml:space="preserve"> 各値合計</t>
    </r>
    <rPh sb="5" eb="7">
      <t>ナントウ</t>
    </rPh>
    <phoneticPr fontId="4"/>
  </si>
  <si>
    <r>
      <t xml:space="preserve">外壁・界壁等 </t>
    </r>
    <r>
      <rPr>
        <b/>
        <sz val="11"/>
        <rFont val="HG丸ｺﾞｼｯｸM-PRO"/>
        <family val="3"/>
        <charset val="128"/>
      </rPr>
      <t>＜南東面＞</t>
    </r>
    <r>
      <rPr>
        <sz val="11"/>
        <rFont val="HG丸ｺﾞｼｯｸM-PRO"/>
        <family val="3"/>
        <charset val="128"/>
      </rPr>
      <t xml:space="preserve"> 各値合計</t>
    </r>
    <rPh sb="0" eb="2">
      <t>ガイヘキ</t>
    </rPh>
    <rPh sb="3" eb="4">
      <t>カイ</t>
    </rPh>
    <rPh sb="4" eb="5">
      <t>ヘキ</t>
    </rPh>
    <rPh sb="5" eb="6">
      <t>ナド</t>
    </rPh>
    <rPh sb="8" eb="10">
      <t>ナントウ</t>
    </rPh>
    <phoneticPr fontId="4"/>
  </si>
  <si>
    <t>南東面</t>
    <rPh sb="0" eb="2">
      <t>ナントウ</t>
    </rPh>
    <rPh sb="2" eb="3">
      <t>メン</t>
    </rPh>
    <phoneticPr fontId="4"/>
  </si>
  <si>
    <r>
      <t xml:space="preserve">　ドア </t>
    </r>
    <r>
      <rPr>
        <b/>
        <sz val="11"/>
        <rFont val="HG丸ｺﾞｼｯｸM-PRO"/>
        <family val="3"/>
        <charset val="128"/>
      </rPr>
      <t>＜南面＞</t>
    </r>
    <r>
      <rPr>
        <sz val="11"/>
        <rFont val="HG丸ｺﾞｼｯｸM-PRO"/>
        <family val="3"/>
        <charset val="128"/>
      </rPr>
      <t xml:space="preserve"> 各値合計</t>
    </r>
    <rPh sb="5" eb="6">
      <t>ナン</t>
    </rPh>
    <phoneticPr fontId="4"/>
  </si>
  <si>
    <r>
      <t>内訳計算シートＡ　　</t>
    </r>
    <r>
      <rPr>
        <b/>
        <sz val="14"/>
        <rFont val="HG丸ｺﾞｼｯｸM-PRO"/>
        <family val="3"/>
        <charset val="128"/>
      </rPr>
      <t>＜南西面＞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3">
      <t>ナンセイ</t>
    </rPh>
    <rPh sb="13" eb="14">
      <t>メン</t>
    </rPh>
    <rPh sb="24" eb="26">
      <t>ニッシャ</t>
    </rPh>
    <rPh sb="26" eb="27">
      <t>ネツ</t>
    </rPh>
    <rPh sb="27" eb="29">
      <t>シュトク</t>
    </rPh>
    <rPh sb="29" eb="30">
      <t>リョウ</t>
    </rPh>
    <phoneticPr fontId="4"/>
  </si>
  <si>
    <r>
      <t xml:space="preserve">窓 </t>
    </r>
    <r>
      <rPr>
        <b/>
        <sz val="11"/>
        <rFont val="HG丸ｺﾞｼｯｸM-PRO"/>
        <family val="3"/>
        <charset val="128"/>
      </rPr>
      <t>＜南西面＞</t>
    </r>
    <r>
      <rPr>
        <sz val="11"/>
        <rFont val="HG丸ｺﾞｼｯｸM-PRO"/>
        <family val="3"/>
        <charset val="128"/>
      </rPr>
      <t xml:space="preserve"> 各値合計</t>
    </r>
    <rPh sb="0" eb="1">
      <t>マド</t>
    </rPh>
    <rPh sb="3" eb="5">
      <t>ナンセイ</t>
    </rPh>
    <rPh sb="5" eb="6">
      <t>メン</t>
    </rPh>
    <rPh sb="8" eb="9">
      <t>カク</t>
    </rPh>
    <rPh sb="9" eb="10">
      <t>アタイ</t>
    </rPh>
    <rPh sb="10" eb="12">
      <t>ゴウケイ</t>
    </rPh>
    <phoneticPr fontId="4"/>
  </si>
  <si>
    <r>
      <t xml:space="preserve">　ドア </t>
    </r>
    <r>
      <rPr>
        <b/>
        <sz val="11"/>
        <rFont val="HG丸ｺﾞｼｯｸM-PRO"/>
        <family val="3"/>
        <charset val="128"/>
      </rPr>
      <t>＜南西面＞</t>
    </r>
    <r>
      <rPr>
        <sz val="11"/>
        <rFont val="HG丸ｺﾞｼｯｸM-PRO"/>
        <family val="3"/>
        <charset val="128"/>
      </rPr>
      <t xml:space="preserve"> 各値合計</t>
    </r>
    <rPh sb="5" eb="7">
      <t>ナンセイ</t>
    </rPh>
    <phoneticPr fontId="4"/>
  </si>
  <si>
    <r>
      <t xml:space="preserve">外壁・界壁等 </t>
    </r>
    <r>
      <rPr>
        <b/>
        <sz val="11"/>
        <rFont val="HG丸ｺﾞｼｯｸM-PRO"/>
        <family val="3"/>
        <charset val="128"/>
      </rPr>
      <t>＜南西面＞</t>
    </r>
    <r>
      <rPr>
        <sz val="11"/>
        <rFont val="HG丸ｺﾞｼｯｸM-PRO"/>
        <family val="3"/>
        <charset val="128"/>
      </rPr>
      <t xml:space="preserve"> 各値合計</t>
    </r>
    <rPh sb="0" eb="2">
      <t>ガイヘキ</t>
    </rPh>
    <rPh sb="3" eb="4">
      <t>カイ</t>
    </rPh>
    <rPh sb="4" eb="5">
      <t>ヘキ</t>
    </rPh>
    <rPh sb="5" eb="6">
      <t>ナド</t>
    </rPh>
    <rPh sb="8" eb="10">
      <t>ナンセイ</t>
    </rPh>
    <phoneticPr fontId="4"/>
  </si>
  <si>
    <t>南西面</t>
    <rPh sb="0" eb="2">
      <t>ナンセイ</t>
    </rPh>
    <rPh sb="2" eb="3">
      <t>メン</t>
    </rPh>
    <phoneticPr fontId="4"/>
  </si>
  <si>
    <r>
      <t>内訳計算シートＡ　　</t>
    </r>
    <r>
      <rPr>
        <b/>
        <sz val="14"/>
        <rFont val="HG丸ｺﾞｼｯｸM-PRO"/>
        <family val="3"/>
        <charset val="128"/>
      </rPr>
      <t>＜西面＞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ニシ</t>
    </rPh>
    <rPh sb="12" eb="13">
      <t>メン</t>
    </rPh>
    <rPh sb="23" eb="25">
      <t>ニッシャ</t>
    </rPh>
    <rPh sb="25" eb="26">
      <t>ネツ</t>
    </rPh>
    <rPh sb="26" eb="28">
      <t>シュトク</t>
    </rPh>
    <rPh sb="28" eb="29">
      <t>リョウ</t>
    </rPh>
    <phoneticPr fontId="4"/>
  </si>
  <si>
    <r>
      <t xml:space="preserve">窓 </t>
    </r>
    <r>
      <rPr>
        <b/>
        <sz val="11"/>
        <rFont val="HG丸ｺﾞｼｯｸM-PRO"/>
        <family val="3"/>
        <charset val="128"/>
      </rPr>
      <t>＜西面＞</t>
    </r>
    <r>
      <rPr>
        <sz val="11"/>
        <rFont val="HG丸ｺﾞｼｯｸM-PRO"/>
        <family val="3"/>
        <charset val="128"/>
      </rPr>
      <t xml:space="preserve"> 各値合計</t>
    </r>
    <rPh sb="0" eb="1">
      <t>マド</t>
    </rPh>
    <rPh sb="3" eb="4">
      <t>ニシ</t>
    </rPh>
    <rPh sb="4" eb="5">
      <t>メン</t>
    </rPh>
    <rPh sb="7" eb="8">
      <t>カク</t>
    </rPh>
    <rPh sb="8" eb="9">
      <t>アタイ</t>
    </rPh>
    <rPh sb="9" eb="11">
      <t>ゴウケイ</t>
    </rPh>
    <phoneticPr fontId="4"/>
  </si>
  <si>
    <r>
      <t xml:space="preserve">　ドア </t>
    </r>
    <r>
      <rPr>
        <b/>
        <sz val="11"/>
        <rFont val="HG丸ｺﾞｼｯｸM-PRO"/>
        <family val="3"/>
        <charset val="128"/>
      </rPr>
      <t>＜西面＞</t>
    </r>
    <r>
      <rPr>
        <sz val="11"/>
        <rFont val="HG丸ｺﾞｼｯｸM-PRO"/>
        <family val="3"/>
        <charset val="128"/>
      </rPr>
      <t xml:space="preserve"> 各値合計</t>
    </r>
    <rPh sb="5" eb="6">
      <t>ニシ</t>
    </rPh>
    <phoneticPr fontId="4"/>
  </si>
  <si>
    <r>
      <t xml:space="preserve">外壁・界壁等 </t>
    </r>
    <r>
      <rPr>
        <b/>
        <sz val="11"/>
        <rFont val="HG丸ｺﾞｼｯｸM-PRO"/>
        <family val="3"/>
        <charset val="128"/>
      </rPr>
      <t>＜西面＞</t>
    </r>
    <r>
      <rPr>
        <sz val="11"/>
        <rFont val="HG丸ｺﾞｼｯｸM-PRO"/>
        <family val="3"/>
        <charset val="128"/>
      </rPr>
      <t xml:space="preserve"> 各値合計</t>
    </r>
    <rPh sb="0" eb="2">
      <t>ガイヘキ</t>
    </rPh>
    <rPh sb="3" eb="4">
      <t>カイ</t>
    </rPh>
    <rPh sb="4" eb="5">
      <t>ヘキ</t>
    </rPh>
    <rPh sb="5" eb="6">
      <t>ナド</t>
    </rPh>
    <rPh sb="8" eb="9">
      <t>ニシ</t>
    </rPh>
    <phoneticPr fontId="4"/>
  </si>
  <si>
    <t>西面</t>
    <rPh sb="0" eb="1">
      <t>ニシ</t>
    </rPh>
    <rPh sb="1" eb="2">
      <t>メン</t>
    </rPh>
    <phoneticPr fontId="4"/>
  </si>
  <si>
    <r>
      <t>内訳計算シートＡ　　</t>
    </r>
    <r>
      <rPr>
        <b/>
        <sz val="14"/>
        <rFont val="HG丸ｺﾞｼｯｸM-PRO"/>
        <family val="3"/>
        <charset val="128"/>
      </rPr>
      <t>＜北西面＞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キタ</t>
    </rPh>
    <rPh sb="12" eb="13">
      <t>ニシ</t>
    </rPh>
    <rPh sb="13" eb="14">
      <t>メン</t>
    </rPh>
    <rPh sb="24" eb="26">
      <t>ニッシャ</t>
    </rPh>
    <rPh sb="26" eb="27">
      <t>ネツ</t>
    </rPh>
    <rPh sb="27" eb="29">
      <t>シュトク</t>
    </rPh>
    <rPh sb="29" eb="30">
      <t>リョウ</t>
    </rPh>
    <phoneticPr fontId="4"/>
  </si>
  <si>
    <r>
      <t xml:space="preserve">窓 </t>
    </r>
    <r>
      <rPr>
        <b/>
        <sz val="11"/>
        <rFont val="HG丸ｺﾞｼｯｸM-PRO"/>
        <family val="3"/>
        <charset val="128"/>
      </rPr>
      <t>＜北西面＞</t>
    </r>
    <r>
      <rPr>
        <sz val="11"/>
        <rFont val="HG丸ｺﾞｼｯｸM-PRO"/>
        <family val="3"/>
        <charset val="128"/>
      </rPr>
      <t xml:space="preserve"> 各値合計</t>
    </r>
    <rPh sb="0" eb="1">
      <t>マド</t>
    </rPh>
    <rPh sb="3" eb="4">
      <t>キタ</t>
    </rPh>
    <rPh sb="4" eb="5">
      <t>ニシ</t>
    </rPh>
    <rPh sb="5" eb="6">
      <t>メン</t>
    </rPh>
    <rPh sb="8" eb="9">
      <t>カク</t>
    </rPh>
    <rPh sb="9" eb="10">
      <t>アタイ</t>
    </rPh>
    <rPh sb="10" eb="12">
      <t>ゴウケイ</t>
    </rPh>
    <phoneticPr fontId="4"/>
  </si>
  <si>
    <r>
      <t xml:space="preserve">　ドア </t>
    </r>
    <r>
      <rPr>
        <b/>
        <sz val="11"/>
        <rFont val="HG丸ｺﾞｼｯｸM-PRO"/>
        <family val="3"/>
        <charset val="128"/>
      </rPr>
      <t>＜北西面＞</t>
    </r>
    <r>
      <rPr>
        <sz val="11"/>
        <rFont val="HG丸ｺﾞｼｯｸM-PRO"/>
        <family val="3"/>
        <charset val="128"/>
      </rPr>
      <t xml:space="preserve"> 各値合計</t>
    </r>
    <rPh sb="5" eb="6">
      <t>キタ</t>
    </rPh>
    <rPh sb="6" eb="7">
      <t>ニシ</t>
    </rPh>
    <phoneticPr fontId="4"/>
  </si>
  <si>
    <r>
      <t xml:space="preserve">外壁・界壁等 </t>
    </r>
    <r>
      <rPr>
        <b/>
        <sz val="11"/>
        <rFont val="HG丸ｺﾞｼｯｸM-PRO"/>
        <family val="3"/>
        <charset val="128"/>
      </rPr>
      <t>＜北西面＞</t>
    </r>
    <r>
      <rPr>
        <sz val="11"/>
        <rFont val="HG丸ｺﾞｼｯｸM-PRO"/>
        <family val="3"/>
        <charset val="128"/>
      </rPr>
      <t xml:space="preserve"> 各値合計</t>
    </r>
    <rPh sb="0" eb="2">
      <t>ガイヘキ</t>
    </rPh>
    <rPh sb="3" eb="4">
      <t>カイ</t>
    </rPh>
    <rPh sb="4" eb="5">
      <t>ヘキ</t>
    </rPh>
    <rPh sb="5" eb="6">
      <t>ナド</t>
    </rPh>
    <rPh sb="8" eb="9">
      <t>キタ</t>
    </rPh>
    <rPh sb="9" eb="10">
      <t>ニシ</t>
    </rPh>
    <phoneticPr fontId="4"/>
  </si>
  <si>
    <t>北西面</t>
    <rPh sb="0" eb="1">
      <t>キタ</t>
    </rPh>
    <rPh sb="1" eb="2">
      <t>ニシ</t>
    </rPh>
    <rPh sb="2" eb="3">
      <t>メン</t>
    </rPh>
    <phoneticPr fontId="4"/>
  </si>
  <si>
    <t>高さ</t>
    <phoneticPr fontId="4"/>
  </si>
  <si>
    <t>1）窓の入力</t>
    <phoneticPr fontId="4"/>
  </si>
  <si>
    <t>日射の有無</t>
    <rPh sb="0" eb="2">
      <t>ニッシャ</t>
    </rPh>
    <rPh sb="3" eb="5">
      <t>ウム</t>
    </rPh>
    <phoneticPr fontId="4"/>
  </si>
  <si>
    <r>
      <t>内訳計算シートＡ　　</t>
    </r>
    <r>
      <rPr>
        <b/>
        <sz val="14"/>
        <rFont val="HG丸ｺﾞｼｯｸM-PRO"/>
        <family val="3"/>
        <charset val="128"/>
      </rPr>
      <t>＜南面＞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ナン</t>
    </rPh>
    <rPh sb="12" eb="13">
      <t>メン</t>
    </rPh>
    <rPh sb="23" eb="25">
      <t>ニッシャ</t>
    </rPh>
    <rPh sb="25" eb="26">
      <t>ネツ</t>
    </rPh>
    <rPh sb="26" eb="28">
      <t>シュトク</t>
    </rPh>
    <rPh sb="28" eb="29">
      <t>リョウ</t>
    </rPh>
    <phoneticPr fontId="4"/>
  </si>
  <si>
    <r>
      <t xml:space="preserve">窓 </t>
    </r>
    <r>
      <rPr>
        <b/>
        <sz val="11"/>
        <rFont val="HG丸ｺﾞｼｯｸM-PRO"/>
        <family val="3"/>
        <charset val="128"/>
      </rPr>
      <t>＜南面＞</t>
    </r>
    <r>
      <rPr>
        <sz val="11"/>
        <rFont val="HG丸ｺﾞｼｯｸM-PRO"/>
        <family val="3"/>
        <charset val="128"/>
      </rPr>
      <t xml:space="preserve"> 各値合計</t>
    </r>
    <rPh sb="0" eb="1">
      <t>マド</t>
    </rPh>
    <rPh sb="3" eb="4">
      <t>ナン</t>
    </rPh>
    <rPh sb="4" eb="5">
      <t>メン</t>
    </rPh>
    <rPh sb="7" eb="8">
      <t>カク</t>
    </rPh>
    <rPh sb="8" eb="9">
      <t>アタイ</t>
    </rPh>
    <rPh sb="9" eb="11">
      <t>ゴウケイ</t>
    </rPh>
    <phoneticPr fontId="4"/>
  </si>
  <si>
    <r>
      <t xml:space="preserve">外壁・界壁等 </t>
    </r>
    <r>
      <rPr>
        <b/>
        <sz val="11"/>
        <rFont val="HG丸ｺﾞｼｯｸM-PRO"/>
        <family val="3"/>
        <charset val="128"/>
      </rPr>
      <t>＜南面＞</t>
    </r>
    <r>
      <rPr>
        <sz val="11"/>
        <rFont val="HG丸ｺﾞｼｯｸM-PRO"/>
        <family val="3"/>
        <charset val="128"/>
      </rPr>
      <t xml:space="preserve"> 各値合計</t>
    </r>
    <rPh sb="0" eb="2">
      <t>ガイヘキ</t>
    </rPh>
    <rPh sb="3" eb="4">
      <t>カイ</t>
    </rPh>
    <rPh sb="4" eb="5">
      <t>ヘキ</t>
    </rPh>
    <rPh sb="5" eb="6">
      <t>ナド</t>
    </rPh>
    <rPh sb="8" eb="9">
      <t>ナン</t>
    </rPh>
    <phoneticPr fontId="4"/>
  </si>
  <si>
    <t>南面</t>
    <rPh sb="0" eb="1">
      <t>ナン</t>
    </rPh>
    <rPh sb="1" eb="2">
      <t>メン</t>
    </rPh>
    <phoneticPr fontId="4"/>
  </si>
  <si>
    <t>１（Ⅰa）</t>
    <phoneticPr fontId="4"/>
  </si>
  <si>
    <t>２（Ⅰb）</t>
    <phoneticPr fontId="4"/>
  </si>
  <si>
    <t>３（Ⅱ）</t>
    <phoneticPr fontId="4"/>
  </si>
  <si>
    <t>４（Ⅲ）</t>
    <phoneticPr fontId="4"/>
  </si>
  <si>
    <t>５（Ⅳa）</t>
    <phoneticPr fontId="4"/>
  </si>
  <si>
    <t>６（Ⅳb）</t>
    <phoneticPr fontId="4"/>
  </si>
  <si>
    <t>７（Ⅴ）</t>
    <phoneticPr fontId="4"/>
  </si>
  <si>
    <t>８（Ⅵ）</t>
    <phoneticPr fontId="4"/>
  </si>
  <si>
    <t>北</t>
    <phoneticPr fontId="4"/>
  </si>
  <si>
    <t>壁（北）</t>
    <phoneticPr fontId="4"/>
  </si>
  <si>
    <t>-</t>
    <phoneticPr fontId="4"/>
  </si>
  <si>
    <t>W/K</t>
    <phoneticPr fontId="4"/>
  </si>
  <si>
    <t>日射熱
取得の
加算</t>
    <rPh sb="2" eb="3">
      <t>ネツ</t>
    </rPh>
    <rPh sb="4" eb="6">
      <t>シュトク</t>
    </rPh>
    <rPh sb="8" eb="10">
      <t>カサン</t>
    </rPh>
    <phoneticPr fontId="4"/>
  </si>
  <si>
    <t>加算の
必要性</t>
    <rPh sb="0" eb="2">
      <t>カサン</t>
    </rPh>
    <rPh sb="4" eb="7">
      <t>ヒツヨウセイ</t>
    </rPh>
    <phoneticPr fontId="4"/>
  </si>
  <si>
    <t>日射熱取得</t>
    <rPh sb="0" eb="2">
      <t>ニッシャ</t>
    </rPh>
    <rPh sb="2" eb="3">
      <t>ネツ</t>
    </rPh>
    <rPh sb="3" eb="5">
      <t>シュトク</t>
    </rPh>
    <phoneticPr fontId="4"/>
  </si>
  <si>
    <r>
      <t>内訳計算シートＡ　　</t>
    </r>
    <r>
      <rPr>
        <b/>
        <sz val="14"/>
        <rFont val="HG丸ｺﾞｼｯｸM-PRO"/>
        <family val="3"/>
        <charset val="128"/>
      </rPr>
      <t>＜北東面＞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キタ</t>
    </rPh>
    <rPh sb="12" eb="13">
      <t>ヒガシ</t>
    </rPh>
    <rPh sb="13" eb="14">
      <t>メン</t>
    </rPh>
    <rPh sb="24" eb="26">
      <t>ニッシャ</t>
    </rPh>
    <rPh sb="26" eb="27">
      <t>ネツ</t>
    </rPh>
    <rPh sb="27" eb="29">
      <t>シュトク</t>
    </rPh>
    <rPh sb="29" eb="30">
      <t>リョウ</t>
    </rPh>
    <phoneticPr fontId="4"/>
  </si>
  <si>
    <r>
      <t xml:space="preserve">窓 </t>
    </r>
    <r>
      <rPr>
        <b/>
        <sz val="11"/>
        <rFont val="HG丸ｺﾞｼｯｸM-PRO"/>
        <family val="3"/>
        <charset val="128"/>
      </rPr>
      <t>＜北東面＞</t>
    </r>
    <r>
      <rPr>
        <sz val="11"/>
        <rFont val="HG丸ｺﾞｼｯｸM-PRO"/>
        <family val="3"/>
        <charset val="128"/>
      </rPr>
      <t xml:space="preserve"> 各値合計</t>
    </r>
    <rPh sb="0" eb="1">
      <t>マド</t>
    </rPh>
    <rPh sb="3" eb="4">
      <t>キタ</t>
    </rPh>
    <rPh sb="4" eb="5">
      <t>ヒガシ</t>
    </rPh>
    <rPh sb="5" eb="6">
      <t>メン</t>
    </rPh>
    <rPh sb="8" eb="9">
      <t>カク</t>
    </rPh>
    <rPh sb="9" eb="10">
      <t>アタイ</t>
    </rPh>
    <rPh sb="10" eb="12">
      <t>ゴウケイ</t>
    </rPh>
    <phoneticPr fontId="4"/>
  </si>
  <si>
    <r>
      <t xml:space="preserve">　ドア </t>
    </r>
    <r>
      <rPr>
        <b/>
        <sz val="11"/>
        <rFont val="HG丸ｺﾞｼｯｸM-PRO"/>
        <family val="3"/>
        <charset val="128"/>
      </rPr>
      <t>＜北東面＞</t>
    </r>
    <r>
      <rPr>
        <sz val="11"/>
        <rFont val="HG丸ｺﾞｼｯｸM-PRO"/>
        <family val="3"/>
        <charset val="128"/>
      </rPr>
      <t xml:space="preserve"> 各値合計</t>
    </r>
    <rPh sb="5" eb="6">
      <t>キタ</t>
    </rPh>
    <rPh sb="6" eb="7">
      <t>ヒガシ</t>
    </rPh>
    <phoneticPr fontId="4"/>
  </si>
  <si>
    <r>
      <t xml:space="preserve">外壁・界壁等 </t>
    </r>
    <r>
      <rPr>
        <b/>
        <sz val="11"/>
        <rFont val="HG丸ｺﾞｼｯｸM-PRO"/>
        <family val="3"/>
        <charset val="128"/>
      </rPr>
      <t>＜北東面＞</t>
    </r>
    <r>
      <rPr>
        <sz val="11"/>
        <rFont val="HG丸ｺﾞｼｯｸM-PRO"/>
        <family val="3"/>
        <charset val="128"/>
      </rPr>
      <t xml:space="preserve"> 各値合計</t>
    </r>
    <rPh sb="0" eb="2">
      <t>ガイヘキ</t>
    </rPh>
    <rPh sb="3" eb="4">
      <t>カイ</t>
    </rPh>
    <rPh sb="4" eb="5">
      <t>ヘキ</t>
    </rPh>
    <rPh sb="5" eb="6">
      <t>ナド</t>
    </rPh>
    <rPh sb="8" eb="9">
      <t>キタ</t>
    </rPh>
    <rPh sb="9" eb="10">
      <t>ヒガシ</t>
    </rPh>
    <phoneticPr fontId="4"/>
  </si>
  <si>
    <t>北東面</t>
    <rPh sb="0" eb="1">
      <t>キタ</t>
    </rPh>
    <rPh sb="1" eb="2">
      <t>ヒガシ</t>
    </rPh>
    <rPh sb="2" eb="3">
      <t>メン</t>
    </rPh>
    <phoneticPr fontId="4"/>
  </si>
  <si>
    <r>
      <t>内訳計算シートＡ　　</t>
    </r>
    <r>
      <rPr>
        <b/>
        <sz val="14"/>
        <rFont val="HG丸ｺﾞｼｯｸM-PRO"/>
        <family val="3"/>
        <charset val="128"/>
      </rPr>
      <t>＜東面＞</t>
    </r>
    <r>
      <rPr>
        <b/>
        <sz val="12"/>
        <rFont val="HG丸ｺﾞｼｯｸM-PRO"/>
        <family val="3"/>
        <charset val="128"/>
      </rPr>
      <t xml:space="preserve"> </t>
    </r>
    <r>
      <rPr>
        <sz val="12"/>
        <rFont val="HG丸ｺﾞｼｯｸM-PRO"/>
        <family val="3"/>
        <charset val="128"/>
      </rPr>
      <t>の外皮熱損失量と日射熱取得量</t>
    </r>
    <rPh sb="0" eb="2">
      <t>ウチワケ</t>
    </rPh>
    <rPh sb="2" eb="4">
      <t>ケイサン</t>
    </rPh>
    <rPh sb="11" eb="12">
      <t>ヒガシ</t>
    </rPh>
    <rPh sb="12" eb="13">
      <t>メン</t>
    </rPh>
    <rPh sb="23" eb="25">
      <t>ニッシャ</t>
    </rPh>
    <rPh sb="25" eb="26">
      <t>ネツ</t>
    </rPh>
    <rPh sb="26" eb="28">
      <t>シュトク</t>
    </rPh>
    <rPh sb="28" eb="29">
      <t>リョウ</t>
    </rPh>
    <phoneticPr fontId="4"/>
  </si>
  <si>
    <r>
      <t xml:space="preserve">窓 </t>
    </r>
    <r>
      <rPr>
        <b/>
        <sz val="11"/>
        <rFont val="HG丸ｺﾞｼｯｸM-PRO"/>
        <family val="3"/>
        <charset val="128"/>
      </rPr>
      <t>＜東面＞</t>
    </r>
    <r>
      <rPr>
        <sz val="11"/>
        <rFont val="HG丸ｺﾞｼｯｸM-PRO"/>
        <family val="3"/>
        <charset val="128"/>
      </rPr>
      <t xml:space="preserve"> 各値合計</t>
    </r>
    <rPh sb="0" eb="1">
      <t>マド</t>
    </rPh>
    <rPh sb="3" eb="4">
      <t>ヒガシ</t>
    </rPh>
    <rPh sb="4" eb="5">
      <t>メン</t>
    </rPh>
    <rPh sb="7" eb="8">
      <t>カク</t>
    </rPh>
    <rPh sb="8" eb="9">
      <t>アタイ</t>
    </rPh>
    <rPh sb="9" eb="11">
      <t>ゴウケイ</t>
    </rPh>
    <phoneticPr fontId="4"/>
  </si>
  <si>
    <r>
      <t xml:space="preserve">　ドア </t>
    </r>
    <r>
      <rPr>
        <b/>
        <sz val="11"/>
        <rFont val="HG丸ｺﾞｼｯｸM-PRO"/>
        <family val="3"/>
        <charset val="128"/>
      </rPr>
      <t>＜東面＞</t>
    </r>
    <r>
      <rPr>
        <sz val="11"/>
        <rFont val="HG丸ｺﾞｼｯｸM-PRO"/>
        <family val="3"/>
        <charset val="128"/>
      </rPr>
      <t xml:space="preserve"> 各値合計</t>
    </r>
    <rPh sb="5" eb="6">
      <t>ヒガシ</t>
    </rPh>
    <phoneticPr fontId="4"/>
  </si>
  <si>
    <r>
      <t xml:space="preserve">外壁・界壁等 </t>
    </r>
    <r>
      <rPr>
        <b/>
        <sz val="11"/>
        <rFont val="HG丸ｺﾞｼｯｸM-PRO"/>
        <family val="3"/>
        <charset val="128"/>
      </rPr>
      <t>＜東面＞</t>
    </r>
    <r>
      <rPr>
        <sz val="11"/>
        <rFont val="HG丸ｺﾞｼｯｸM-PRO"/>
        <family val="3"/>
        <charset val="128"/>
      </rPr>
      <t xml:space="preserve"> 各値合計</t>
    </r>
    <rPh sb="0" eb="2">
      <t>ガイヘキ</t>
    </rPh>
    <rPh sb="3" eb="4">
      <t>カイ</t>
    </rPh>
    <rPh sb="4" eb="5">
      <t>ヘキ</t>
    </rPh>
    <rPh sb="5" eb="6">
      <t>ナド</t>
    </rPh>
    <rPh sb="8" eb="9">
      <t>ヒガシ</t>
    </rPh>
    <phoneticPr fontId="4"/>
  </si>
  <si>
    <t>東面</t>
    <rPh sb="0" eb="1">
      <t>ヒガシ</t>
    </rPh>
    <rPh sb="1" eb="2">
      <t>メン</t>
    </rPh>
    <phoneticPr fontId="4"/>
  </si>
  <si>
    <t xml:space="preserve">住宅の外皮平均熱貫流率及び平均日射熱取得率（冷房期・暖房期）計算書 </t>
    <rPh sb="0" eb="2">
      <t>ジュウタク</t>
    </rPh>
    <rPh sb="5" eb="7">
      <t>ヘイキン</t>
    </rPh>
    <rPh sb="8" eb="10">
      <t>カンリュウ</t>
    </rPh>
    <rPh sb="10" eb="11">
      <t>リツ</t>
    </rPh>
    <rPh sb="11" eb="12">
      <t>オヨ</t>
    </rPh>
    <rPh sb="13" eb="15">
      <t>ヘイキン</t>
    </rPh>
    <rPh sb="15" eb="17">
      <t>ニッシャ</t>
    </rPh>
    <rPh sb="17" eb="18">
      <t>ネツ</t>
    </rPh>
    <rPh sb="18" eb="20">
      <t>シュトク</t>
    </rPh>
    <rPh sb="20" eb="21">
      <t>リツ</t>
    </rPh>
    <rPh sb="22" eb="24">
      <t>レイボウ</t>
    </rPh>
    <rPh sb="24" eb="25">
      <t>キ</t>
    </rPh>
    <rPh sb="26" eb="28">
      <t>ダンボウ</t>
    </rPh>
    <rPh sb="28" eb="29">
      <t>キ</t>
    </rPh>
    <rPh sb="30" eb="33">
      <t>ケイサンショ</t>
    </rPh>
    <phoneticPr fontId="4"/>
  </si>
  <si>
    <t>‐H28年省エネルギー基準に基づく（鉄筋コンクリート造等共同住宅）‐</t>
    <phoneticPr fontId="4"/>
  </si>
  <si>
    <r>
      <t>　冷房期の平均日射熱取得率(η</t>
    </r>
    <r>
      <rPr>
        <vertAlign val="subscript"/>
        <sz val="9"/>
        <rFont val="ＭＳ Ｐゴシック"/>
        <family val="3"/>
        <charset val="128"/>
      </rPr>
      <t>AC</t>
    </r>
    <r>
      <rPr>
        <sz val="9"/>
        <rFont val="ＭＳ Ｐゴシック"/>
        <family val="3"/>
        <charset val="128"/>
      </rPr>
      <t>)</t>
    </r>
    <rPh sb="1" eb="3">
      <t>レイボウ</t>
    </rPh>
    <rPh sb="3" eb="4">
      <t>キ</t>
    </rPh>
    <rPh sb="5" eb="7">
      <t>ヘイキン</t>
    </rPh>
    <rPh sb="7" eb="9">
      <t>ニッシャ</t>
    </rPh>
    <rPh sb="9" eb="10">
      <t>ネツ</t>
    </rPh>
    <rPh sb="10" eb="12">
      <t>シュトク</t>
    </rPh>
    <rPh sb="12" eb="13">
      <t>リツ</t>
    </rPh>
    <phoneticPr fontId="4"/>
  </si>
  <si>
    <r>
      <t>　暖房期の平均日射熱取得率(η</t>
    </r>
    <r>
      <rPr>
        <vertAlign val="subscript"/>
        <sz val="9"/>
        <rFont val="ＭＳ Ｐゴシック"/>
        <family val="3"/>
        <charset val="128"/>
      </rPr>
      <t>AH</t>
    </r>
    <r>
      <rPr>
        <sz val="9"/>
        <rFont val="ＭＳ Ｐゴシック"/>
        <family val="3"/>
        <charset val="128"/>
      </rPr>
      <t>)</t>
    </r>
    <rPh sb="1" eb="3">
      <t>ダンボウ</t>
    </rPh>
    <phoneticPr fontId="4"/>
  </si>
  <si>
    <r>
      <t>　外皮平均熱貫流率（U</t>
    </r>
    <r>
      <rPr>
        <vertAlign val="subscript"/>
        <sz val="10"/>
        <rFont val="ＭＳ Ｐゴシック"/>
        <family val="3"/>
        <charset val="128"/>
      </rPr>
      <t>A</t>
    </r>
    <r>
      <rPr>
        <sz val="10"/>
        <rFont val="ＭＳ Ｐゴシック"/>
        <family val="3"/>
        <charset val="128"/>
      </rPr>
      <t>）</t>
    </r>
    <rPh sb="3" eb="5">
      <t>ヘイキン</t>
    </rPh>
    <rPh sb="5" eb="6">
      <t>ネツ</t>
    </rPh>
    <rPh sb="6" eb="8">
      <t>カンリュウ</t>
    </rPh>
    <rPh sb="8" eb="9">
      <t>リツ</t>
    </rPh>
    <phoneticPr fontId="4"/>
  </si>
  <si>
    <t>１地域</t>
    <rPh sb="1" eb="3">
      <t>チイキ</t>
    </rPh>
    <phoneticPr fontId="4"/>
  </si>
  <si>
    <t>２地域</t>
    <rPh sb="1" eb="3">
      <t>チイキ</t>
    </rPh>
    <phoneticPr fontId="4"/>
  </si>
  <si>
    <t>３地域</t>
    <rPh sb="1" eb="3">
      <t>チイキ</t>
    </rPh>
    <phoneticPr fontId="4"/>
  </si>
  <si>
    <t>４地域</t>
    <rPh sb="1" eb="3">
      <t>チイキ</t>
    </rPh>
    <phoneticPr fontId="4"/>
  </si>
  <si>
    <t>５地域</t>
    <rPh sb="1" eb="3">
      <t>チイキ</t>
    </rPh>
    <phoneticPr fontId="4"/>
  </si>
  <si>
    <t>６地域</t>
    <rPh sb="1" eb="3">
      <t>チイキ</t>
    </rPh>
    <phoneticPr fontId="4"/>
  </si>
  <si>
    <t>７地域</t>
    <rPh sb="1" eb="3">
      <t>チイキ</t>
    </rPh>
    <phoneticPr fontId="4"/>
  </si>
  <si>
    <t>８地域</t>
    <rPh sb="1" eb="3">
      <t>チイキ</t>
    </rPh>
    <phoneticPr fontId="4"/>
  </si>
  <si>
    <t>　※1　建具の仕様、ガラスの仕様および付属部材の組み合わせに応じた日射熱取得率を直接入力して下さい。</t>
    <phoneticPr fontId="4"/>
  </si>
  <si>
    <t>日射熱
取得率
※1</t>
    <phoneticPr fontId="4"/>
  </si>
  <si>
    <t>日射熱
取得率
※1</t>
    <rPh sb="0" eb="2">
      <t>ニッシャ</t>
    </rPh>
    <rPh sb="2" eb="3">
      <t>ネツ</t>
    </rPh>
    <rPh sb="4" eb="6">
      <t>シュトク</t>
    </rPh>
    <phoneticPr fontId="4"/>
  </si>
  <si>
    <t>共有する
住戸数</t>
    <rPh sb="0" eb="2">
      <t>キョウユウ</t>
    </rPh>
    <rPh sb="5" eb="6">
      <t>ジュウ</t>
    </rPh>
    <rPh sb="6" eb="8">
      <t>コスウ</t>
    </rPh>
    <phoneticPr fontId="4"/>
  </si>
  <si>
    <t>日射熱取得の加算</t>
    <rPh sb="0" eb="2">
      <t>ニッシャ</t>
    </rPh>
    <rPh sb="2" eb="3">
      <t>ネツ</t>
    </rPh>
    <rPh sb="3" eb="5">
      <t>シュトク</t>
    </rPh>
    <rPh sb="6" eb="8">
      <t>カサン</t>
    </rPh>
    <phoneticPr fontId="4"/>
  </si>
  <si>
    <t>加算しない</t>
    <rPh sb="0" eb="2">
      <t>カサン</t>
    </rPh>
    <phoneticPr fontId="4"/>
  </si>
  <si>
    <t>熱損失の加算</t>
    <rPh sb="0" eb="1">
      <t>ネツ</t>
    </rPh>
    <rPh sb="1" eb="3">
      <t>ソンシツ</t>
    </rPh>
    <rPh sb="4" eb="6">
      <t>カサン</t>
    </rPh>
    <phoneticPr fontId="4"/>
  </si>
  <si>
    <t>加算する</t>
    <rPh sb="0" eb="2">
      <t>カサン</t>
    </rPh>
    <phoneticPr fontId="4"/>
  </si>
  <si>
    <t>5-1 断熱等性能等級　ＲＣ造等の共同住宅における熱橋の考え方</t>
    <rPh sb="4" eb="6">
      <t>ダンネツ</t>
    </rPh>
    <rPh sb="6" eb="7">
      <t>トウ</t>
    </rPh>
    <rPh sb="7" eb="9">
      <t>セイノウ</t>
    </rPh>
    <rPh sb="9" eb="11">
      <t>トウキュウ</t>
    </rPh>
    <rPh sb="14" eb="15">
      <t>ゾウ</t>
    </rPh>
    <rPh sb="15" eb="16">
      <t>トウ</t>
    </rPh>
    <rPh sb="17" eb="19">
      <t>キョウドウ</t>
    </rPh>
    <rPh sb="19" eb="21">
      <t>ジュウタク</t>
    </rPh>
    <rPh sb="25" eb="26">
      <t>ネツ</t>
    </rPh>
    <rPh sb="26" eb="27">
      <t>キョウ</t>
    </rPh>
    <rPh sb="28" eb="29">
      <t>カンガ</t>
    </rPh>
    <rPh sb="30" eb="31">
      <t>カタ</t>
    </rPh>
    <phoneticPr fontId="4"/>
  </si>
  <si>
    <t>【熱橋算入ルール】</t>
    <rPh sb="1" eb="2">
      <t>ネツ</t>
    </rPh>
    <rPh sb="2" eb="3">
      <t>キョウ</t>
    </rPh>
    <rPh sb="3" eb="5">
      <t>サンニュウ</t>
    </rPh>
    <phoneticPr fontId="4"/>
  </si>
  <si>
    <t>　■STEP１：熱橋部位の確認</t>
    <rPh sb="8" eb="10">
      <t>ネッキョウ</t>
    </rPh>
    <rPh sb="10" eb="12">
      <t>ブイ</t>
    </rPh>
    <rPh sb="13" eb="15">
      <t>カクニン</t>
    </rPh>
    <phoneticPr fontId="4"/>
  </si>
  <si>
    <r>
      <t>　　　・隣接する各住戸等</t>
    </r>
    <r>
      <rPr>
        <vertAlign val="superscript"/>
        <sz val="9"/>
        <color rgb="FFFF0000"/>
        <rFont val="ＭＳ Ｐゴシック"/>
        <family val="3"/>
        <charset val="128"/>
        <scheme val="minor"/>
      </rPr>
      <t>※１</t>
    </r>
    <r>
      <rPr>
        <sz val="9"/>
        <color rgb="FFFF0000"/>
        <rFont val="ＭＳ Ｐゴシック"/>
        <family val="3"/>
        <charset val="128"/>
        <scheme val="minor"/>
      </rPr>
      <t>が共有する熱橋部位の熱損失は各住戸等</t>
    </r>
    <r>
      <rPr>
        <vertAlign val="superscript"/>
        <sz val="9"/>
        <color rgb="FFFF0000"/>
        <rFont val="ＭＳ Ｐゴシック"/>
        <family val="3"/>
        <charset val="128"/>
        <scheme val="minor"/>
      </rPr>
      <t>※１</t>
    </r>
    <r>
      <rPr>
        <sz val="9"/>
        <color rgb="FFFF0000"/>
        <rFont val="ＭＳ Ｐゴシック"/>
        <family val="3"/>
        <charset val="128"/>
        <scheme val="minor"/>
      </rPr>
      <t>で按分する。</t>
    </r>
    <rPh sb="4" eb="6">
      <t>リンセツ</t>
    </rPh>
    <rPh sb="8" eb="9">
      <t>カク</t>
    </rPh>
    <rPh sb="9" eb="11">
      <t>ジュウコ</t>
    </rPh>
    <rPh sb="11" eb="12">
      <t>トウ</t>
    </rPh>
    <rPh sb="15" eb="17">
      <t>キョウユウ</t>
    </rPh>
    <rPh sb="19" eb="20">
      <t>ネツ</t>
    </rPh>
    <rPh sb="20" eb="21">
      <t>キョウ</t>
    </rPh>
    <rPh sb="21" eb="22">
      <t>ブ</t>
    </rPh>
    <rPh sb="22" eb="23">
      <t>イ</t>
    </rPh>
    <rPh sb="24" eb="25">
      <t>ネツ</t>
    </rPh>
    <rPh sb="25" eb="27">
      <t>ソンシツ</t>
    </rPh>
    <rPh sb="31" eb="32">
      <t>ナド</t>
    </rPh>
    <rPh sb="35" eb="37">
      <t>アンブン</t>
    </rPh>
    <phoneticPr fontId="4"/>
  </si>
  <si>
    <t>　■STEP２：温度差係数の設定</t>
    <rPh sb="8" eb="11">
      <t>オンドサ</t>
    </rPh>
    <rPh sb="11" eb="13">
      <t>ケイスウ</t>
    </rPh>
    <rPh sb="14" eb="16">
      <t>セッテイ</t>
    </rPh>
    <phoneticPr fontId="4"/>
  </si>
  <si>
    <r>
      <t>　　　・複数の隣接空間</t>
    </r>
    <r>
      <rPr>
        <vertAlign val="superscript"/>
        <sz val="9"/>
        <color rgb="FFFF0000"/>
        <rFont val="ＭＳ Ｐゴシック"/>
        <family val="3"/>
        <charset val="128"/>
        <scheme val="minor"/>
      </rPr>
      <t>※２</t>
    </r>
    <r>
      <rPr>
        <sz val="9"/>
        <color rgb="FFFF0000"/>
        <rFont val="ＭＳ Ｐゴシック"/>
        <family val="3"/>
        <charset val="128"/>
        <scheme val="minor"/>
      </rPr>
      <t>に属する熱橋部位の温度差係数は、最も温度差係数が大きい隣接空間</t>
    </r>
    <r>
      <rPr>
        <vertAlign val="superscript"/>
        <sz val="9"/>
        <color rgb="FFFF0000"/>
        <rFont val="ＭＳ Ｐゴシック"/>
        <family val="3"/>
        <charset val="128"/>
        <scheme val="minor"/>
      </rPr>
      <t>※２</t>
    </r>
    <r>
      <rPr>
        <sz val="9"/>
        <color rgb="FFFF0000"/>
        <rFont val="ＭＳ Ｐゴシック"/>
        <family val="3"/>
        <charset val="128"/>
        <scheme val="minor"/>
      </rPr>
      <t>の値を用いる（右図参照）。</t>
    </r>
    <rPh sb="4" eb="6">
      <t>フクスウ</t>
    </rPh>
    <rPh sb="17" eb="19">
      <t>ネッキョウ</t>
    </rPh>
    <rPh sb="19" eb="20">
      <t>ブ</t>
    </rPh>
    <rPh sb="20" eb="21">
      <t>イ</t>
    </rPh>
    <rPh sb="22" eb="24">
      <t>オンド</t>
    </rPh>
    <rPh sb="24" eb="25">
      <t>サ</t>
    </rPh>
    <rPh sb="25" eb="27">
      <t>ケイスウ</t>
    </rPh>
    <rPh sb="29" eb="30">
      <t>モット</t>
    </rPh>
    <rPh sb="31" eb="34">
      <t>オンドサ</t>
    </rPh>
    <rPh sb="34" eb="36">
      <t>ケイスウ</t>
    </rPh>
    <rPh sb="37" eb="38">
      <t>オオ</t>
    </rPh>
    <rPh sb="40" eb="42">
      <t>リンセツ</t>
    </rPh>
    <rPh sb="42" eb="44">
      <t>クウカン</t>
    </rPh>
    <rPh sb="47" eb="48">
      <t>アタイ</t>
    </rPh>
    <rPh sb="49" eb="50">
      <t>モチ</t>
    </rPh>
    <rPh sb="53" eb="54">
      <t>ミギ</t>
    </rPh>
    <rPh sb="54" eb="55">
      <t>ズ</t>
    </rPh>
    <rPh sb="55" eb="57">
      <t>サンショウ</t>
    </rPh>
    <phoneticPr fontId="4"/>
  </si>
  <si>
    <t>　■STEP３：方位係数の設定</t>
    <rPh sb="8" eb="10">
      <t>ホウイ</t>
    </rPh>
    <rPh sb="10" eb="12">
      <t>ケイスウ</t>
    </rPh>
    <rPh sb="13" eb="15">
      <t>セッテイ</t>
    </rPh>
    <phoneticPr fontId="4"/>
  </si>
  <si>
    <r>
      <t>　　　①　最下階等、評価対象住戸の下階に住戸等</t>
    </r>
    <r>
      <rPr>
        <vertAlign val="superscript"/>
        <sz val="9"/>
        <color rgb="FFFF0000"/>
        <rFont val="ＭＳ Ｐゴシック"/>
        <family val="3"/>
        <charset val="128"/>
        <scheme val="minor"/>
      </rPr>
      <t>※１</t>
    </r>
    <r>
      <rPr>
        <sz val="9"/>
        <color rgb="FFFF0000"/>
        <rFont val="ＭＳ Ｐゴシック"/>
        <family val="3"/>
        <charset val="128"/>
        <scheme val="minor"/>
      </rPr>
      <t>がない場合、または、隣接する住戸等</t>
    </r>
    <r>
      <rPr>
        <vertAlign val="superscript"/>
        <sz val="9"/>
        <color rgb="FFFF0000"/>
        <rFont val="ＭＳ Ｐゴシック"/>
        <family val="3"/>
        <charset val="128"/>
        <scheme val="minor"/>
      </rPr>
      <t>※１</t>
    </r>
    <r>
      <rPr>
        <sz val="9"/>
        <color rgb="FFFF0000"/>
        <rFont val="ＭＳ Ｐゴシック"/>
        <family val="3"/>
        <charset val="128"/>
        <scheme val="minor"/>
      </rPr>
      <t>の下階に住戸等</t>
    </r>
    <r>
      <rPr>
        <vertAlign val="superscript"/>
        <sz val="9"/>
        <color rgb="FFFF0000"/>
        <rFont val="ＭＳ Ｐゴシック"/>
        <family val="3"/>
        <charset val="128"/>
        <scheme val="minor"/>
      </rPr>
      <t>※１</t>
    </r>
    <r>
      <rPr>
        <sz val="9"/>
        <color rgb="FFFF0000"/>
        <rFont val="ＭＳ Ｐゴシック"/>
        <family val="3"/>
        <charset val="128"/>
        <scheme val="minor"/>
      </rPr>
      <t>がない場合の床面に接する熱橋部位は下面の方位係数を用いる。</t>
    </r>
    <rPh sb="10" eb="12">
      <t>ヒョウカ</t>
    </rPh>
    <rPh sb="12" eb="14">
      <t>タイショウ</t>
    </rPh>
    <rPh sb="14" eb="16">
      <t>ジュウコ</t>
    </rPh>
    <rPh sb="22" eb="23">
      <t>トウ</t>
    </rPh>
    <rPh sb="62" eb="63">
      <t>セッ</t>
    </rPh>
    <rPh sb="65" eb="67">
      <t>ネッキョウ</t>
    </rPh>
    <rPh sb="67" eb="68">
      <t>ブ</t>
    </rPh>
    <rPh sb="68" eb="69">
      <t>イ</t>
    </rPh>
    <rPh sb="73" eb="75">
      <t>ホウイ</t>
    </rPh>
    <rPh sb="75" eb="77">
      <t>ケイスウ</t>
    </rPh>
    <rPh sb="78" eb="79">
      <t>モチ</t>
    </rPh>
    <phoneticPr fontId="4"/>
  </si>
  <si>
    <r>
      <t>　　　②　最上階等、評価対象住戸の上階に住戸等</t>
    </r>
    <r>
      <rPr>
        <vertAlign val="superscript"/>
        <sz val="9"/>
        <color rgb="FFFF0000"/>
        <rFont val="ＭＳ Ｐゴシック"/>
        <family val="3"/>
        <charset val="128"/>
        <scheme val="minor"/>
      </rPr>
      <t>※１</t>
    </r>
    <r>
      <rPr>
        <sz val="9"/>
        <color rgb="FFFF0000"/>
        <rFont val="ＭＳ Ｐゴシック"/>
        <family val="3"/>
        <charset val="128"/>
        <scheme val="minor"/>
      </rPr>
      <t>がない場合、または、隣接する住戸等</t>
    </r>
    <r>
      <rPr>
        <vertAlign val="superscript"/>
        <sz val="9"/>
        <color rgb="FFFF0000"/>
        <rFont val="ＭＳ Ｐゴシック"/>
        <family val="3"/>
        <charset val="128"/>
        <scheme val="minor"/>
      </rPr>
      <t>※１</t>
    </r>
    <r>
      <rPr>
        <sz val="9"/>
        <color rgb="FFFF0000"/>
        <rFont val="ＭＳ Ｐゴシック"/>
        <family val="3"/>
        <charset val="128"/>
        <scheme val="minor"/>
      </rPr>
      <t>の上階に住戸等</t>
    </r>
    <r>
      <rPr>
        <vertAlign val="superscript"/>
        <sz val="9"/>
        <color rgb="FFFF0000"/>
        <rFont val="ＭＳ Ｐゴシック"/>
        <family val="3"/>
        <charset val="128"/>
        <scheme val="minor"/>
      </rPr>
      <t>※１</t>
    </r>
    <r>
      <rPr>
        <sz val="9"/>
        <color rgb="FFFF0000"/>
        <rFont val="ＭＳ Ｐゴシック"/>
        <family val="3"/>
        <charset val="128"/>
        <scheme val="minor"/>
      </rPr>
      <t>がない場合の屋根に接する熱橋部位は上面の方位係数を用いる。</t>
    </r>
    <rPh sb="8" eb="9">
      <t>ナド</t>
    </rPh>
    <rPh sb="10" eb="12">
      <t>ヒョウカ</t>
    </rPh>
    <rPh sb="12" eb="14">
      <t>タイショウ</t>
    </rPh>
    <rPh sb="14" eb="16">
      <t>ジュウコ</t>
    </rPh>
    <rPh sb="17" eb="19">
      <t>ジョウカイ</t>
    </rPh>
    <rPh sb="28" eb="30">
      <t>バアイ</t>
    </rPh>
    <rPh sb="45" eb="47">
      <t>ジョウカイ</t>
    </rPh>
    <rPh sb="62" eb="63">
      <t>セッ</t>
    </rPh>
    <rPh sb="65" eb="67">
      <t>ネッキョウ</t>
    </rPh>
    <rPh sb="67" eb="68">
      <t>ブ</t>
    </rPh>
    <rPh sb="68" eb="69">
      <t>イ</t>
    </rPh>
    <rPh sb="73" eb="75">
      <t>ホウイ</t>
    </rPh>
    <rPh sb="75" eb="77">
      <t>ケイスウ</t>
    </rPh>
    <rPh sb="78" eb="79">
      <t>モチ</t>
    </rPh>
    <phoneticPr fontId="4"/>
  </si>
  <si>
    <t>　　　③　①・②に該当しない場合は横面（８方位）の方位係数を用いる。</t>
    <rPh sb="9" eb="11">
      <t>ガイトウ</t>
    </rPh>
    <rPh sb="14" eb="16">
      <t>バアイ</t>
    </rPh>
    <rPh sb="17" eb="18">
      <t>ヨコ</t>
    </rPh>
    <rPh sb="18" eb="19">
      <t>メン</t>
    </rPh>
    <rPh sb="21" eb="23">
      <t>ホウイ</t>
    </rPh>
    <rPh sb="25" eb="27">
      <t>ホウイ</t>
    </rPh>
    <rPh sb="27" eb="29">
      <t>ケイスウ</t>
    </rPh>
    <rPh sb="30" eb="31">
      <t>モチ</t>
    </rPh>
    <phoneticPr fontId="4"/>
  </si>
  <si>
    <r>
      <t>　　　④　温度差係数1.0未満の熱橋部位または方位が下面とみなされる部位は方位係数を「0」とし、η</t>
    </r>
    <r>
      <rPr>
        <vertAlign val="subscript"/>
        <sz val="9"/>
        <color rgb="FFFF0000"/>
        <rFont val="ＭＳ Ｐゴシック"/>
        <family val="3"/>
        <charset val="128"/>
        <scheme val="minor"/>
      </rPr>
      <t>AC</t>
    </r>
    <r>
      <rPr>
        <sz val="9"/>
        <color rgb="FFFF0000"/>
        <rFont val="ＭＳ Ｐゴシック"/>
        <family val="3"/>
        <charset val="128"/>
        <scheme val="minor"/>
      </rPr>
      <t>、η</t>
    </r>
    <r>
      <rPr>
        <vertAlign val="subscript"/>
        <sz val="9"/>
        <color rgb="FFFF0000"/>
        <rFont val="ＭＳ Ｐゴシック"/>
        <family val="3"/>
        <charset val="128"/>
        <scheme val="minor"/>
      </rPr>
      <t>AH</t>
    </r>
    <r>
      <rPr>
        <sz val="9"/>
        <color rgb="FFFF0000"/>
        <rFont val="ＭＳ Ｐゴシック"/>
        <family val="3"/>
        <charset val="128"/>
        <scheme val="minor"/>
      </rPr>
      <t>は算入対象外とする。</t>
    </r>
    <rPh sb="5" eb="8">
      <t>オンドサ</t>
    </rPh>
    <rPh sb="8" eb="10">
      <t>ケイスウ</t>
    </rPh>
    <rPh sb="13" eb="15">
      <t>ミマン</t>
    </rPh>
    <rPh sb="23" eb="25">
      <t>ホウイ</t>
    </rPh>
    <rPh sb="37" eb="39">
      <t>ホウイ</t>
    </rPh>
    <rPh sb="39" eb="41">
      <t>ケイスウ</t>
    </rPh>
    <rPh sb="56" eb="58">
      <t>サンニュウ</t>
    </rPh>
    <rPh sb="58" eb="60">
      <t>タイショウ</t>
    </rPh>
    <rPh sb="60" eb="61">
      <t>ガイ</t>
    </rPh>
    <phoneticPr fontId="4"/>
  </si>
  <si>
    <t>　　　※１　空調室（空調された共用部等）を含む。</t>
    <rPh sb="6" eb="8">
      <t>クウチョウ</t>
    </rPh>
    <rPh sb="8" eb="9">
      <t>シツ</t>
    </rPh>
    <rPh sb="10" eb="12">
      <t>クウチョウ</t>
    </rPh>
    <rPh sb="15" eb="17">
      <t>キョウヨウ</t>
    </rPh>
    <rPh sb="17" eb="18">
      <t>ブ</t>
    </rPh>
    <rPh sb="18" eb="19">
      <t>トウ</t>
    </rPh>
    <rPh sb="21" eb="22">
      <t>フク</t>
    </rPh>
    <phoneticPr fontId="4"/>
  </si>
  <si>
    <t>　　　※２　評価対象住戸に隣接する外気等の空間。</t>
    <rPh sb="6" eb="8">
      <t>ヒョウカ</t>
    </rPh>
    <rPh sb="8" eb="10">
      <t>タイショウ</t>
    </rPh>
    <rPh sb="10" eb="12">
      <t>ジュウコ</t>
    </rPh>
    <rPh sb="13" eb="15">
      <t>リンセツ</t>
    </rPh>
    <rPh sb="17" eb="19">
      <t>ガイキ</t>
    </rPh>
    <rPh sb="19" eb="20">
      <t>トウ</t>
    </rPh>
    <rPh sb="21" eb="23">
      <t>クウカン</t>
    </rPh>
    <phoneticPr fontId="4"/>
  </si>
  <si>
    <t>熱橋部位</t>
    <rPh sb="0" eb="1">
      <t>ネツ</t>
    </rPh>
    <rPh sb="1" eb="2">
      <t>キョウ</t>
    </rPh>
    <rPh sb="2" eb="4">
      <t>ブイ</t>
    </rPh>
    <phoneticPr fontId="4"/>
  </si>
  <si>
    <t>熱橋種類</t>
    <rPh sb="0" eb="1">
      <t>ネツ</t>
    </rPh>
    <rPh sb="1" eb="2">
      <t>キョウ</t>
    </rPh>
    <rPh sb="2" eb="4">
      <t>シュルイ</t>
    </rPh>
    <phoneticPr fontId="4"/>
  </si>
  <si>
    <r>
      <t>η</t>
    </r>
    <r>
      <rPr>
        <vertAlign val="subscript"/>
        <sz val="10"/>
        <color indexed="8"/>
        <rFont val="ＭＳ Ｐゴシック"/>
        <family val="3"/>
        <charset val="128"/>
      </rPr>
      <t>ＡC、</t>
    </r>
    <r>
      <rPr>
        <sz val="10"/>
        <color indexed="8"/>
        <rFont val="ＭＳ Ｐゴシック"/>
        <family val="3"/>
        <charset val="128"/>
      </rPr>
      <t>η</t>
    </r>
    <r>
      <rPr>
        <vertAlign val="subscript"/>
        <sz val="10"/>
        <color indexed="8"/>
        <rFont val="ＭＳ Ｐゴシック"/>
        <family val="3"/>
        <charset val="128"/>
      </rPr>
      <t>ＡH</t>
    </r>
    <r>
      <rPr>
        <sz val="10"/>
        <color indexed="8"/>
        <rFont val="ＭＳ Ｐゴシック"/>
        <family val="3"/>
        <charset val="128"/>
      </rPr>
      <t>値</t>
    </r>
    <rPh sb="7" eb="8">
      <t>チ</t>
    </rPh>
    <phoneticPr fontId="4"/>
  </si>
  <si>
    <t>（温度差係数）</t>
    <rPh sb="1" eb="4">
      <t>オンドサ</t>
    </rPh>
    <rPh sb="4" eb="6">
      <t>ケイスウ</t>
    </rPh>
    <phoneticPr fontId="4"/>
  </si>
  <si>
    <t>への加算</t>
    <rPh sb="2" eb="4">
      <t>カサン</t>
    </rPh>
    <phoneticPr fontId="4"/>
  </si>
  <si>
    <t>上面</t>
    <rPh sb="0" eb="2">
      <t>ジョウメン</t>
    </rPh>
    <phoneticPr fontId="4"/>
  </si>
  <si>
    <t>必要</t>
    <phoneticPr fontId="4"/>
  </si>
  <si>
    <t>Hｉ=1.0</t>
    <phoneticPr fontId="4"/>
  </si>
  <si>
    <t>不要</t>
    <rPh sb="0" eb="1">
      <t>フ</t>
    </rPh>
    <phoneticPr fontId="4"/>
  </si>
  <si>
    <t>Hｉ=0.7</t>
    <phoneticPr fontId="4"/>
  </si>
  <si>
    <t>横面（8方位）</t>
    <rPh sb="0" eb="1">
      <t>ヨコ</t>
    </rPh>
    <rPh sb="1" eb="2">
      <t>メン</t>
    </rPh>
    <rPh sb="4" eb="6">
      <t>ホウイ</t>
    </rPh>
    <phoneticPr fontId="4"/>
  </si>
  <si>
    <t>不要</t>
    <rPh sb="0" eb="2">
      <t>フヨウ</t>
    </rPh>
    <phoneticPr fontId="4"/>
  </si>
  <si>
    <t>Hｉ=0.7</t>
    <phoneticPr fontId="4"/>
  </si>
  <si>
    <t>下面（外気）</t>
    <rPh sb="0" eb="1">
      <t>シタ</t>
    </rPh>
    <rPh sb="1" eb="2">
      <t>メン</t>
    </rPh>
    <rPh sb="3" eb="5">
      <t>ガイキ</t>
    </rPh>
    <phoneticPr fontId="4"/>
  </si>
  <si>
    <t>Hｉ=1.0</t>
    <phoneticPr fontId="4"/>
  </si>
  <si>
    <t>下面（その他）</t>
    <rPh sb="0" eb="2">
      <t>シタメン</t>
    </rPh>
    <rPh sb="5" eb="6">
      <t>タ</t>
    </rPh>
    <phoneticPr fontId="4"/>
  </si>
  <si>
    <t>下面（ピット・空調室）</t>
    <rPh sb="0" eb="2">
      <t>シタメン</t>
    </rPh>
    <rPh sb="7" eb="9">
      <t>クウチョウ</t>
    </rPh>
    <rPh sb="9" eb="10">
      <t>シツ</t>
    </rPh>
    <phoneticPr fontId="4"/>
  </si>
  <si>
    <t>Hｉ=0.05（1～3地域）</t>
    <rPh sb="11" eb="13">
      <t>チイキ</t>
    </rPh>
    <phoneticPr fontId="4"/>
  </si>
  <si>
    <t>Hｉ=0.15（4～9地域）</t>
    <rPh sb="11" eb="13">
      <t>チイキ</t>
    </rPh>
    <phoneticPr fontId="4"/>
  </si>
  <si>
    <t>㎡（</t>
    <phoneticPr fontId="4"/>
  </si>
  <si>
    <t>㎡、</t>
    <phoneticPr fontId="4"/>
  </si>
  <si>
    <t>㎡）</t>
    <phoneticPr fontId="4"/>
  </si>
  <si>
    <t>W/K</t>
    <phoneticPr fontId="4"/>
  </si>
  <si>
    <t>　注７：本計算シートでは計算式の誤削除を防止するため、シートを保護しています。</t>
    <rPh sb="1" eb="2">
      <t>チュウ</t>
    </rPh>
    <rPh sb="4" eb="5">
      <t>ホン</t>
    </rPh>
    <rPh sb="5" eb="7">
      <t>ケイサン</t>
    </rPh>
    <rPh sb="12" eb="14">
      <t>ケイサン</t>
    </rPh>
    <rPh sb="14" eb="15">
      <t>シキ</t>
    </rPh>
    <rPh sb="16" eb="17">
      <t>ゴ</t>
    </rPh>
    <rPh sb="17" eb="19">
      <t>サクジョ</t>
    </rPh>
    <rPh sb="20" eb="22">
      <t>ボウシ</t>
    </rPh>
    <rPh sb="31" eb="33">
      <t>ホゴ</t>
    </rPh>
    <phoneticPr fontId="4"/>
  </si>
  <si>
    <t>北</t>
    <rPh sb="0" eb="1">
      <t>キタ</t>
    </rPh>
    <phoneticPr fontId="4"/>
  </si>
  <si>
    <t>北東</t>
    <rPh sb="0" eb="2">
      <t>ホクトウ</t>
    </rPh>
    <phoneticPr fontId="4"/>
  </si>
  <si>
    <t>北西</t>
    <rPh sb="0" eb="2">
      <t>ホクセイ</t>
    </rPh>
    <phoneticPr fontId="4"/>
  </si>
  <si>
    <t>水平</t>
    <rPh sb="0" eb="2">
      <t>スイヘイ</t>
    </rPh>
    <phoneticPr fontId="4"/>
  </si>
  <si>
    <t>壁（上階床）</t>
    <phoneticPr fontId="4"/>
  </si>
  <si>
    <t>壁（上階床）</t>
  </si>
  <si>
    <t>壁（下階床）</t>
    <phoneticPr fontId="4"/>
  </si>
  <si>
    <t>壁（下階床）</t>
  </si>
  <si>
    <t>壁（戸境）</t>
    <phoneticPr fontId="4"/>
  </si>
  <si>
    <t>壁（戸境）</t>
  </si>
  <si>
    <t>壁（間仕切）</t>
    <phoneticPr fontId="4"/>
  </si>
  <si>
    <t>壁（間仕切）</t>
  </si>
  <si>
    <t>壁（その他）</t>
    <phoneticPr fontId="4"/>
  </si>
  <si>
    <t>壁（その他）</t>
  </si>
  <si>
    <t>開口部
番号</t>
    <rPh sb="0" eb="3">
      <t>カイコウブ</t>
    </rPh>
    <rPh sb="4" eb="6">
      <t>バンゴウ</t>
    </rPh>
    <phoneticPr fontId="4"/>
  </si>
  <si>
    <t>4）隣接空間に通ずる開口部の入力</t>
    <rPh sb="2" eb="4">
      <t>リンセツ</t>
    </rPh>
    <rPh sb="4" eb="6">
      <t>クウカン</t>
    </rPh>
    <rPh sb="7" eb="8">
      <t>ツウ</t>
    </rPh>
    <rPh sb="10" eb="13">
      <t>カイコウブ</t>
    </rPh>
    <phoneticPr fontId="4"/>
  </si>
  <si>
    <t>5）住宅 ＜北面＞ 計算結果</t>
    <phoneticPr fontId="4"/>
  </si>
  <si>
    <t>㎡、その他開口部</t>
    <phoneticPr fontId="4"/>
  </si>
  <si>
    <t>㎡、外壁</t>
    <phoneticPr fontId="4"/>
  </si>
  <si>
    <t>㎡、ドア</t>
    <phoneticPr fontId="4"/>
  </si>
  <si>
    <t>㎡）</t>
    <phoneticPr fontId="4"/>
  </si>
  <si>
    <t>5）住宅 ＜北西面＞ 計算結果</t>
    <rPh sb="7" eb="8">
      <t>ニシ</t>
    </rPh>
    <phoneticPr fontId="4"/>
  </si>
  <si>
    <t>5）住宅 ＜西面＞ 計算結果</t>
    <rPh sb="6" eb="7">
      <t>ニシ</t>
    </rPh>
    <phoneticPr fontId="4"/>
  </si>
  <si>
    <t>5）住宅 ＜南西面＞ 計算結果</t>
    <rPh sb="6" eb="8">
      <t>ナンセイ</t>
    </rPh>
    <phoneticPr fontId="4"/>
  </si>
  <si>
    <t>5）住宅 ＜南面＞ 計算結果</t>
    <rPh sb="6" eb="7">
      <t>ナン</t>
    </rPh>
    <phoneticPr fontId="4"/>
  </si>
  <si>
    <t>5）住宅 ＜南東面＞ 計算結果</t>
    <rPh sb="6" eb="8">
      <t>ナントウ</t>
    </rPh>
    <phoneticPr fontId="4"/>
  </si>
  <si>
    <t>5）住宅 ＜東面＞ 計算結果</t>
    <rPh sb="6" eb="7">
      <t>ヒガシ</t>
    </rPh>
    <phoneticPr fontId="4"/>
  </si>
  <si>
    <t>5）住宅 ＜北東面＞ 計算結果</t>
    <rPh sb="7" eb="8">
      <t>ヒガシ</t>
    </rPh>
    <phoneticPr fontId="4"/>
  </si>
  <si>
    <r>
      <t xml:space="preserve">隣接空間に通ずる開口部 </t>
    </r>
    <r>
      <rPr>
        <b/>
        <sz val="11"/>
        <rFont val="HG丸ｺﾞｼｯｸM-PRO"/>
        <family val="3"/>
        <charset val="128"/>
      </rPr>
      <t>＜北西面＞</t>
    </r>
    <r>
      <rPr>
        <sz val="11"/>
        <rFont val="HG丸ｺﾞｼｯｸM-PRO"/>
        <family val="3"/>
        <charset val="128"/>
      </rPr>
      <t xml:space="preserve"> 各値合計</t>
    </r>
    <rPh sb="0" eb="2">
      <t>リンセツ</t>
    </rPh>
    <rPh sb="2" eb="4">
      <t>クウカン</t>
    </rPh>
    <rPh sb="5" eb="6">
      <t>ツウ</t>
    </rPh>
    <rPh sb="8" eb="11">
      <t>カイコウブ</t>
    </rPh>
    <rPh sb="13" eb="14">
      <t>キタ</t>
    </rPh>
    <rPh sb="14" eb="15">
      <t>ニシ</t>
    </rPh>
    <phoneticPr fontId="4"/>
  </si>
  <si>
    <r>
      <t xml:space="preserve">隣接空間に通ずる開口部 </t>
    </r>
    <r>
      <rPr>
        <b/>
        <sz val="11"/>
        <rFont val="HG丸ｺﾞｼｯｸM-PRO"/>
        <family val="3"/>
        <charset val="128"/>
      </rPr>
      <t>＜北面＞</t>
    </r>
    <r>
      <rPr>
        <sz val="11"/>
        <rFont val="HG丸ｺﾞｼｯｸM-PRO"/>
        <family val="3"/>
        <charset val="128"/>
      </rPr>
      <t xml:space="preserve"> 各値合計</t>
    </r>
    <rPh sb="13" eb="14">
      <t>キタ</t>
    </rPh>
    <phoneticPr fontId="4"/>
  </si>
  <si>
    <r>
      <t xml:space="preserve">隣接空間に通ずる開口部 </t>
    </r>
    <r>
      <rPr>
        <b/>
        <sz val="11"/>
        <rFont val="HG丸ｺﾞｼｯｸM-PRO"/>
        <family val="3"/>
        <charset val="128"/>
      </rPr>
      <t>＜西面＞</t>
    </r>
    <r>
      <rPr>
        <sz val="11"/>
        <rFont val="HG丸ｺﾞｼｯｸM-PRO"/>
        <family val="3"/>
        <charset val="128"/>
      </rPr>
      <t xml:space="preserve"> 各値合計</t>
    </r>
    <rPh sb="13" eb="14">
      <t>ニシ</t>
    </rPh>
    <phoneticPr fontId="4"/>
  </si>
  <si>
    <r>
      <t>隣接空間に通ずる開口部</t>
    </r>
    <r>
      <rPr>
        <b/>
        <sz val="11"/>
        <rFont val="HG丸ｺﾞｼｯｸM-PRO"/>
        <family val="3"/>
        <charset val="128"/>
      </rPr>
      <t>＜南面＞</t>
    </r>
    <r>
      <rPr>
        <sz val="11"/>
        <rFont val="HG丸ｺﾞｼｯｸM-PRO"/>
        <family val="3"/>
        <charset val="128"/>
      </rPr>
      <t xml:space="preserve"> 各値合計</t>
    </r>
    <rPh sb="12" eb="13">
      <t>ミナミ</t>
    </rPh>
    <phoneticPr fontId="4"/>
  </si>
  <si>
    <r>
      <t xml:space="preserve">隣接空間に通ずる開口部 </t>
    </r>
    <r>
      <rPr>
        <b/>
        <sz val="11"/>
        <rFont val="HG丸ｺﾞｼｯｸM-PRO"/>
        <family val="3"/>
        <charset val="128"/>
      </rPr>
      <t>＜南西面＞</t>
    </r>
    <r>
      <rPr>
        <sz val="11"/>
        <rFont val="HG丸ｺﾞｼｯｸM-PRO"/>
        <family val="3"/>
        <charset val="128"/>
      </rPr>
      <t xml:space="preserve"> 各値合計</t>
    </r>
    <rPh sb="13" eb="14">
      <t>ミナミ</t>
    </rPh>
    <rPh sb="14" eb="15">
      <t>ニシ</t>
    </rPh>
    <phoneticPr fontId="4"/>
  </si>
  <si>
    <r>
      <t xml:space="preserve">隣接空間に通ずる開口部 </t>
    </r>
    <r>
      <rPr>
        <b/>
        <sz val="11"/>
        <rFont val="HG丸ｺﾞｼｯｸM-PRO"/>
        <family val="3"/>
        <charset val="128"/>
      </rPr>
      <t>＜南東面＞</t>
    </r>
    <r>
      <rPr>
        <sz val="11"/>
        <rFont val="HG丸ｺﾞｼｯｸM-PRO"/>
        <family val="3"/>
        <charset val="128"/>
      </rPr>
      <t xml:space="preserve"> 各値合計</t>
    </r>
    <rPh sb="13" eb="15">
      <t>ナントウ</t>
    </rPh>
    <phoneticPr fontId="4"/>
  </si>
  <si>
    <r>
      <t xml:space="preserve">隣接空間に通ずる開口部 </t>
    </r>
    <r>
      <rPr>
        <b/>
        <sz val="11"/>
        <rFont val="HG丸ｺﾞｼｯｸM-PRO"/>
        <family val="3"/>
        <charset val="128"/>
      </rPr>
      <t>＜東面＞</t>
    </r>
    <r>
      <rPr>
        <sz val="11"/>
        <rFont val="HG丸ｺﾞｼｯｸM-PRO"/>
        <family val="3"/>
        <charset val="128"/>
      </rPr>
      <t xml:space="preserve"> 各値合計</t>
    </r>
    <rPh sb="13" eb="14">
      <t>ヒガシ</t>
    </rPh>
    <phoneticPr fontId="4"/>
  </si>
  <si>
    <r>
      <t xml:space="preserve">隣接空間に通ずる開口部 </t>
    </r>
    <r>
      <rPr>
        <b/>
        <sz val="11"/>
        <rFont val="HG丸ｺﾞｼｯｸM-PRO"/>
        <family val="3"/>
        <charset val="128"/>
      </rPr>
      <t>＜北東面＞</t>
    </r>
    <r>
      <rPr>
        <sz val="11"/>
        <rFont val="HG丸ｺﾞｼｯｸM-PRO"/>
        <family val="3"/>
        <charset val="128"/>
      </rPr>
      <t xml:space="preserve"> 各値合計</t>
    </r>
    <rPh sb="13" eb="14">
      <t>キタ</t>
    </rPh>
    <rPh sb="14" eb="15">
      <t>ヒガシ</t>
    </rPh>
    <phoneticPr fontId="4"/>
  </si>
  <si>
    <t>【中廊下等、直達光が当たらない場合の日射熱取得の考え方】</t>
    <rPh sb="1" eb="2">
      <t>ナカ</t>
    </rPh>
    <rPh sb="2" eb="4">
      <t>ロウカ</t>
    </rPh>
    <rPh sb="4" eb="5">
      <t>トウ</t>
    </rPh>
    <rPh sb="6" eb="7">
      <t>チョク</t>
    </rPh>
    <rPh sb="7" eb="8">
      <t>タツ</t>
    </rPh>
    <rPh sb="8" eb="9">
      <t>ヒカリ</t>
    </rPh>
    <rPh sb="10" eb="11">
      <t>ア</t>
    </rPh>
    <rPh sb="15" eb="17">
      <t>バアイ</t>
    </rPh>
    <rPh sb="18" eb="20">
      <t>ニッシャ</t>
    </rPh>
    <rPh sb="20" eb="21">
      <t>ネツ</t>
    </rPh>
    <rPh sb="21" eb="23">
      <t>シュトク</t>
    </rPh>
    <rPh sb="24" eb="25">
      <t>カンガ</t>
    </rPh>
    <rPh sb="26" eb="27">
      <t>カタ</t>
    </rPh>
    <phoneticPr fontId="4"/>
  </si>
  <si>
    <t>中廊下の壁、界壁等（以下、中廊下等）における、直達光が当たらない場合の日射熱取得の考え方は次の通りとします。</t>
    <rPh sb="0" eb="1">
      <t>ナカ</t>
    </rPh>
    <rPh sb="1" eb="3">
      <t>ロウカ</t>
    </rPh>
    <rPh sb="4" eb="5">
      <t>カベ</t>
    </rPh>
    <rPh sb="6" eb="7">
      <t>カイ</t>
    </rPh>
    <rPh sb="7" eb="8">
      <t>ヘキ</t>
    </rPh>
    <rPh sb="8" eb="9">
      <t>トウ</t>
    </rPh>
    <rPh sb="10" eb="12">
      <t>イカ</t>
    </rPh>
    <rPh sb="13" eb="14">
      <t>ナカ</t>
    </rPh>
    <rPh sb="14" eb="16">
      <t>ロウカ</t>
    </rPh>
    <rPh sb="16" eb="17">
      <t>トウ</t>
    </rPh>
    <rPh sb="23" eb="25">
      <t>ナオタツ</t>
    </rPh>
    <rPh sb="25" eb="26">
      <t>ヒカリ</t>
    </rPh>
    <rPh sb="27" eb="28">
      <t>ア</t>
    </rPh>
    <rPh sb="32" eb="34">
      <t>バアイ</t>
    </rPh>
    <rPh sb="35" eb="37">
      <t>ニッシャ</t>
    </rPh>
    <rPh sb="37" eb="38">
      <t>ネツ</t>
    </rPh>
    <rPh sb="38" eb="40">
      <t>シュトク</t>
    </rPh>
    <rPh sb="41" eb="42">
      <t>カンガ</t>
    </rPh>
    <rPh sb="43" eb="44">
      <t>カタ</t>
    </rPh>
    <phoneticPr fontId="4"/>
  </si>
  <si>
    <r>
      <t>『</t>
    </r>
    <r>
      <rPr>
        <u/>
        <sz val="11"/>
        <rFont val="ＭＳ Ｐゴシック"/>
        <family val="3"/>
        <charset val="128"/>
      </rPr>
      <t>直達光が当たらない場合は、日射熱取得は発生しない。</t>
    </r>
    <r>
      <rPr>
        <sz val="11"/>
        <rFont val="ＭＳ Ｐゴシック"/>
        <family val="3"/>
        <charset val="128"/>
      </rPr>
      <t>』</t>
    </r>
    <rPh sb="10" eb="12">
      <t>バアイ</t>
    </rPh>
    <rPh sb="14" eb="16">
      <t>ニッシャ</t>
    </rPh>
    <rPh sb="16" eb="17">
      <t>ネツ</t>
    </rPh>
    <rPh sb="17" eb="19">
      <t>シュトク</t>
    </rPh>
    <rPh sb="20" eb="22">
      <t>ハッセイ</t>
    </rPh>
    <phoneticPr fontId="4"/>
  </si>
  <si>
    <t>中廊下等</t>
    <rPh sb="0" eb="1">
      <t>ナカ</t>
    </rPh>
    <rPh sb="1" eb="3">
      <t>ロウカ</t>
    </rPh>
    <rPh sb="3" eb="4">
      <t>トウ</t>
    </rPh>
    <phoneticPr fontId="4"/>
  </si>
  <si>
    <t>直達光が当たる壁</t>
    <rPh sb="0" eb="1">
      <t>チョク</t>
    </rPh>
    <rPh sb="1" eb="2">
      <t>タツ</t>
    </rPh>
    <rPh sb="2" eb="3">
      <t>ヒカリ</t>
    </rPh>
    <rPh sb="4" eb="5">
      <t>ア</t>
    </rPh>
    <rPh sb="7" eb="8">
      <t>カベ</t>
    </rPh>
    <phoneticPr fontId="4"/>
  </si>
  <si>
    <t>直達光が当たらない壁</t>
    <rPh sb="0" eb="2">
      <t>チョクタツ</t>
    </rPh>
    <rPh sb="2" eb="3">
      <t>ヒカリ</t>
    </rPh>
    <rPh sb="4" eb="5">
      <t>ア</t>
    </rPh>
    <rPh sb="9" eb="10">
      <t>カベ</t>
    </rPh>
    <phoneticPr fontId="4"/>
  </si>
  <si>
    <t>※住宅性能表示制度Ｑ&amp;Ａ　整理番号5-030による</t>
    <rPh sb="1" eb="3">
      <t>ジュウタク</t>
    </rPh>
    <rPh sb="3" eb="5">
      <t>セイノウ</t>
    </rPh>
    <rPh sb="5" eb="7">
      <t>ヒョウジ</t>
    </rPh>
    <rPh sb="7" eb="9">
      <t>セイド</t>
    </rPh>
    <rPh sb="13" eb="15">
      <t>セイリ</t>
    </rPh>
    <rPh sb="15" eb="17">
      <t>バンゴウ</t>
    </rPh>
    <phoneticPr fontId="4"/>
  </si>
  <si>
    <t>[W/(W/㎡)]</t>
    <phoneticPr fontId="4"/>
  </si>
  <si>
    <t>温度差係数</t>
    <rPh sb="0" eb="3">
      <t>オンドサ</t>
    </rPh>
    <rPh sb="3" eb="5">
      <t>ケイスウ</t>
    </rPh>
    <phoneticPr fontId="4"/>
  </si>
  <si>
    <t>線熱貫流率
[W/(m・K)]</t>
    <rPh sb="0" eb="5">
      <t>センネツカンリュウリツ</t>
    </rPh>
    <phoneticPr fontId="4"/>
  </si>
  <si>
    <t>面積
[㎡]</t>
    <rPh sb="0" eb="2">
      <t>メンセキ</t>
    </rPh>
    <phoneticPr fontId="4"/>
  </si>
  <si>
    <t>熱貫流率
[W/(㎡･K)]</t>
    <rPh sb="0" eb="1">
      <t>ネツ</t>
    </rPh>
    <rPh sb="1" eb="2">
      <t>カン</t>
    </rPh>
    <rPh sb="2" eb="3">
      <t>リュウ</t>
    </rPh>
    <rPh sb="3" eb="4">
      <t>リツ</t>
    </rPh>
    <phoneticPr fontId="4"/>
  </si>
  <si>
    <t>熱損失
[W/K]</t>
    <rPh sb="0" eb="1">
      <t>ネツ</t>
    </rPh>
    <rPh sb="1" eb="3">
      <t>ソンシツ</t>
    </rPh>
    <phoneticPr fontId="4"/>
  </si>
  <si>
    <t>基礎壁合計</t>
    <rPh sb="0" eb="2">
      <t>キソ</t>
    </rPh>
    <rPh sb="2" eb="3">
      <t>カベ</t>
    </rPh>
    <rPh sb="3" eb="5">
      <t>ゴウケイ</t>
    </rPh>
    <phoneticPr fontId="4"/>
  </si>
  <si>
    <t>方位</t>
    <rPh sb="0" eb="1">
      <t>ホウ</t>
    </rPh>
    <rPh sb="1" eb="2">
      <t>イ</t>
    </rPh>
    <phoneticPr fontId="41"/>
  </si>
  <si>
    <t>南</t>
    <rPh sb="0" eb="1">
      <t>ミナミ</t>
    </rPh>
    <phoneticPr fontId="40"/>
  </si>
  <si>
    <t>東</t>
    <rPh sb="0" eb="1">
      <t>ヒガシ</t>
    </rPh>
    <phoneticPr fontId="40"/>
  </si>
  <si>
    <t>北</t>
    <rPh sb="0" eb="1">
      <t>キタ</t>
    </rPh>
    <phoneticPr fontId="40"/>
  </si>
  <si>
    <t>西</t>
    <rPh sb="0" eb="1">
      <t>ニシ</t>
    </rPh>
    <phoneticPr fontId="40"/>
  </si>
  <si>
    <t>南東</t>
    <rPh sb="0" eb="2">
      <t>ナントウ</t>
    </rPh>
    <phoneticPr fontId="40"/>
  </si>
  <si>
    <t>北東</t>
    <rPh sb="0" eb="2">
      <t>ホクトウ</t>
    </rPh>
    <phoneticPr fontId="40"/>
  </si>
  <si>
    <t>北西</t>
    <rPh sb="0" eb="2">
      <t>ホクセイ</t>
    </rPh>
    <phoneticPr fontId="40"/>
  </si>
  <si>
    <t>南西</t>
    <rPh sb="0" eb="2">
      <t>ナンセイ</t>
    </rPh>
    <phoneticPr fontId="40"/>
  </si>
  <si>
    <t>方位係数</t>
  </si>
  <si>
    <t>冷房期</t>
    <phoneticPr fontId="4"/>
  </si>
  <si>
    <t>暖房期</t>
    <rPh sb="0" eb="2">
      <t>ダンボウ</t>
    </rPh>
    <phoneticPr fontId="4"/>
  </si>
  <si>
    <t>　外皮等面積の合計(ΣA)</t>
    <phoneticPr fontId="4"/>
  </si>
  <si>
    <r>
      <t>　外皮平均熱貫流率(U</t>
    </r>
    <r>
      <rPr>
        <vertAlign val="subscript"/>
        <sz val="10"/>
        <rFont val="ＭＳ Ｐゴシック"/>
        <family val="3"/>
        <charset val="128"/>
      </rPr>
      <t>A</t>
    </r>
    <r>
      <rPr>
        <sz val="10"/>
        <rFont val="ＭＳ Ｐゴシック"/>
        <family val="3"/>
        <charset val="128"/>
      </rPr>
      <t>)</t>
    </r>
    <phoneticPr fontId="4"/>
  </si>
  <si>
    <r>
      <t>　冷房期の平均日射熱取得率(η</t>
    </r>
    <r>
      <rPr>
        <vertAlign val="subscript"/>
        <sz val="10"/>
        <rFont val="ＭＳ Ｐゴシック"/>
        <family val="3"/>
        <charset val="128"/>
      </rPr>
      <t>AC</t>
    </r>
    <r>
      <rPr>
        <sz val="10"/>
        <rFont val="ＭＳ Ｐゴシック"/>
        <family val="3"/>
        <charset val="128"/>
      </rPr>
      <t>)</t>
    </r>
    <rPh sb="3" eb="4">
      <t>キ</t>
    </rPh>
    <phoneticPr fontId="4"/>
  </si>
  <si>
    <t>寸法[ｍ]</t>
    <rPh sb="0" eb="2">
      <t>スンポウ</t>
    </rPh>
    <phoneticPr fontId="4"/>
  </si>
  <si>
    <r>
      <t xml:space="preserve">熱貫流率
</t>
    </r>
    <r>
      <rPr>
        <sz val="8"/>
        <rFont val="ＭＳ Ｐゴシック"/>
        <family val="3"/>
        <charset val="128"/>
      </rPr>
      <t>[W/(㎡･K)]</t>
    </r>
    <rPh sb="0" eb="1">
      <t>ネツ</t>
    </rPh>
    <rPh sb="1" eb="3">
      <t>カンリュウ</t>
    </rPh>
    <rPh sb="3" eb="4">
      <t>リツ</t>
    </rPh>
    <phoneticPr fontId="4"/>
  </si>
  <si>
    <r>
      <t xml:space="preserve">冷房期
日射熱
取得量
</t>
    </r>
    <r>
      <rPr>
        <sz val="8"/>
        <rFont val="ＭＳ Ｐゴシック"/>
        <family val="3"/>
        <charset val="128"/>
      </rPr>
      <t>[W/(W/㎡)]</t>
    </r>
    <rPh sb="0" eb="2">
      <t>レイボウ</t>
    </rPh>
    <rPh sb="2" eb="3">
      <t>キ</t>
    </rPh>
    <rPh sb="4" eb="6">
      <t>ニッシャ</t>
    </rPh>
    <rPh sb="6" eb="7">
      <t>ネツ</t>
    </rPh>
    <rPh sb="8" eb="10">
      <t>シュトク</t>
    </rPh>
    <rPh sb="10" eb="11">
      <t>リョウ</t>
    </rPh>
    <phoneticPr fontId="4"/>
  </si>
  <si>
    <r>
      <t xml:space="preserve">暖房期
日射熱
取得量
</t>
    </r>
    <r>
      <rPr>
        <sz val="8"/>
        <rFont val="ＭＳ Ｐゴシック"/>
        <family val="3"/>
        <charset val="128"/>
      </rPr>
      <t>[W/(W/㎡)]</t>
    </r>
    <rPh sb="0" eb="2">
      <t>ダンボウ</t>
    </rPh>
    <rPh sb="2" eb="3">
      <t>キ</t>
    </rPh>
    <phoneticPr fontId="4"/>
  </si>
  <si>
    <t>庇による補正計算[ｍ]</t>
    <rPh sb="0" eb="1">
      <t>ヒサシ</t>
    </rPh>
    <rPh sb="4" eb="6">
      <t>ホセイ</t>
    </rPh>
    <rPh sb="6" eb="8">
      <t>ケイサン</t>
    </rPh>
    <phoneticPr fontId="4"/>
  </si>
  <si>
    <t>日射熱取得[W/(W/㎡)]</t>
    <rPh sb="0" eb="2">
      <t>ニッシャ</t>
    </rPh>
    <rPh sb="2" eb="3">
      <t>ネツ</t>
    </rPh>
    <rPh sb="3" eb="5">
      <t>シュトク</t>
    </rPh>
    <phoneticPr fontId="4"/>
  </si>
  <si>
    <t>外壁
面積
[㎡]</t>
    <rPh sb="0" eb="2">
      <t>ガイヘキ</t>
    </rPh>
    <rPh sb="3" eb="5">
      <t>メンセキ</t>
    </rPh>
    <phoneticPr fontId="4"/>
  </si>
  <si>
    <t>除外窓
等面積
[㎡]</t>
    <rPh sb="0" eb="2">
      <t>ジョガイ</t>
    </rPh>
    <rPh sb="2" eb="3">
      <t>マド</t>
    </rPh>
    <rPh sb="4" eb="5">
      <t>トウ</t>
    </rPh>
    <rPh sb="5" eb="7">
      <t>メンセキ</t>
    </rPh>
    <phoneticPr fontId="4"/>
  </si>
  <si>
    <t>計算対象
外壁面積[㎡]</t>
    <rPh sb="0" eb="2">
      <t>ケイサン</t>
    </rPh>
    <rPh sb="2" eb="4">
      <t>タイショウ</t>
    </rPh>
    <rPh sb="5" eb="7">
      <t>ガイヘキ</t>
    </rPh>
    <rPh sb="7" eb="9">
      <t>メンセキ</t>
    </rPh>
    <phoneticPr fontId="4"/>
  </si>
  <si>
    <t>熱貫流率
[W/(㎡･K)]</t>
    <rPh sb="0" eb="1">
      <t>ネツ</t>
    </rPh>
    <rPh sb="1" eb="3">
      <t>カンリュウ</t>
    </rPh>
    <rPh sb="3" eb="4">
      <t>リツ</t>
    </rPh>
    <phoneticPr fontId="4"/>
  </si>
  <si>
    <t>熱橋
長さ
[ｍ]</t>
    <rPh sb="0" eb="1">
      <t>ネッ</t>
    </rPh>
    <rPh sb="1" eb="2">
      <t>キョウ</t>
    </rPh>
    <rPh sb="3" eb="4">
      <t>ナガ</t>
    </rPh>
    <phoneticPr fontId="4"/>
  </si>
  <si>
    <r>
      <t xml:space="preserve">線熱貫流率
</t>
    </r>
    <r>
      <rPr>
        <sz val="8"/>
        <rFont val="ＭＳ Ｐゴシック"/>
        <family val="3"/>
        <charset val="128"/>
      </rPr>
      <t>[W/(m･K)]</t>
    </r>
    <rPh sb="1" eb="2">
      <t>ネツ</t>
    </rPh>
    <rPh sb="2" eb="4">
      <t>カンリュウ</t>
    </rPh>
    <rPh sb="4" eb="5">
      <t>リツ</t>
    </rPh>
    <phoneticPr fontId="4"/>
  </si>
  <si>
    <t>屋根等
面積
[㎡]</t>
    <rPh sb="0" eb="2">
      <t>ヤネ</t>
    </rPh>
    <rPh sb="2" eb="3">
      <t>トウ</t>
    </rPh>
    <rPh sb="4" eb="6">
      <t>メンセキ</t>
    </rPh>
    <phoneticPr fontId="4"/>
  </si>
  <si>
    <r>
      <rPr>
        <sz val="10"/>
        <rFont val="ＭＳ Ｐゴシック"/>
        <family val="3"/>
        <charset val="128"/>
      </rPr>
      <t>計算対象外皮面積</t>
    </r>
    <r>
      <rPr>
        <sz val="9.5"/>
        <rFont val="ＭＳ Ｐゴシック"/>
        <family val="3"/>
        <charset val="128"/>
      </rPr>
      <t xml:space="preserve">
[㎡]</t>
    </r>
    <rPh sb="0" eb="2">
      <t>ケイサン</t>
    </rPh>
    <rPh sb="2" eb="4">
      <t>タイショウ</t>
    </rPh>
    <rPh sb="4" eb="6">
      <t>ガイヒ</t>
    </rPh>
    <rPh sb="6" eb="8">
      <t>メンセキ</t>
    </rPh>
    <phoneticPr fontId="4"/>
  </si>
  <si>
    <r>
      <t xml:space="preserve">冷房期
日射熱
取得量
</t>
    </r>
    <r>
      <rPr>
        <sz val="8"/>
        <rFont val="ＭＳ Ｐゴシック"/>
        <family val="3"/>
        <charset val="128"/>
      </rPr>
      <t>[W/(W/㎡)]</t>
    </r>
    <rPh sb="0" eb="2">
      <t>レイボウ</t>
    </rPh>
    <rPh sb="2" eb="3">
      <t>キ</t>
    </rPh>
    <phoneticPr fontId="4"/>
  </si>
  <si>
    <t>土間床等の外周長Ｌ［m］</t>
    <phoneticPr fontId="4"/>
  </si>
  <si>
    <r>
      <t xml:space="preserve">冷房期日射熱取得量
</t>
    </r>
    <r>
      <rPr>
        <sz val="8"/>
        <rFont val="ＭＳ Ｐゴシック"/>
        <family val="3"/>
        <charset val="128"/>
      </rPr>
      <t>[W/(W/㎡)]</t>
    </r>
    <rPh sb="0" eb="2">
      <t>レイボウ</t>
    </rPh>
    <rPh sb="2" eb="3">
      <t>キ</t>
    </rPh>
    <phoneticPr fontId="4"/>
  </si>
  <si>
    <r>
      <t xml:space="preserve">暖房期日射熱取得量
</t>
    </r>
    <r>
      <rPr>
        <sz val="8"/>
        <rFont val="ＭＳ Ｐゴシック"/>
        <family val="3"/>
        <charset val="128"/>
      </rPr>
      <t>[W/(W/㎡)]</t>
    </r>
    <rPh sb="0" eb="2">
      <t>ダンボウ</t>
    </rPh>
    <rPh sb="2" eb="3">
      <t>キ</t>
    </rPh>
    <phoneticPr fontId="4"/>
  </si>
  <si>
    <t>更新履歴</t>
    <rPh sb="0" eb="2">
      <t>コウシン</t>
    </rPh>
    <rPh sb="2" eb="4">
      <t>リレキ</t>
    </rPh>
    <phoneticPr fontId="4"/>
  </si>
  <si>
    <t>バージョン名</t>
    <rPh sb="5" eb="6">
      <t>メイ</t>
    </rPh>
    <phoneticPr fontId="4"/>
  </si>
  <si>
    <t>番号</t>
    <rPh sb="0" eb="2">
      <t>バンゴウ</t>
    </rPh>
    <phoneticPr fontId="4"/>
  </si>
  <si>
    <t>更新箇所</t>
    <rPh sb="0" eb="2">
      <t>コウシン</t>
    </rPh>
    <rPh sb="2" eb="4">
      <t>カショ</t>
    </rPh>
    <phoneticPr fontId="4"/>
  </si>
  <si>
    <t>更新内容</t>
    <rPh sb="0" eb="2">
      <t>コウシン</t>
    </rPh>
    <rPh sb="2" eb="4">
      <t>ナイヨウ</t>
    </rPh>
    <phoneticPr fontId="4"/>
  </si>
  <si>
    <t>更新日</t>
    <rPh sb="0" eb="2">
      <t>コウシン</t>
    </rPh>
    <rPh sb="2" eb="3">
      <t>ビ</t>
    </rPh>
    <phoneticPr fontId="4"/>
  </si>
  <si>
    <t>1）</t>
    <phoneticPr fontId="4"/>
  </si>
  <si>
    <t>ver3.0
(webプログラムver3.0対応)</t>
    <rPh sb="22" eb="24">
      <t>タイオウ</t>
    </rPh>
    <phoneticPr fontId="4"/>
  </si>
  <si>
    <t>シートD（基礎壁、基礎等）</t>
    <rPh sb="5" eb="7">
      <t>キソ</t>
    </rPh>
    <rPh sb="7" eb="8">
      <t>カベ</t>
    </rPh>
    <rPh sb="9" eb="11">
      <t>キソ</t>
    </rPh>
    <rPh sb="11" eb="12">
      <t>ナド</t>
    </rPh>
    <phoneticPr fontId="4"/>
  </si>
  <si>
    <t>webプログラムver3.0対応へ変更</t>
    <rPh sb="14" eb="16">
      <t>タイオウ</t>
    </rPh>
    <rPh sb="17" eb="19">
      <t>ヘンコウ</t>
    </rPh>
    <phoneticPr fontId="4"/>
  </si>
  <si>
    <t>ver3.1</t>
    <phoneticPr fontId="4"/>
  </si>
  <si>
    <t>１）</t>
    <phoneticPr fontId="4"/>
  </si>
  <si>
    <t>２）</t>
    <phoneticPr fontId="4"/>
  </si>
  <si>
    <t>シートA（方位別計算）</t>
    <rPh sb="5" eb="10">
      <t>ホウイベツケイサン</t>
    </rPh>
    <phoneticPr fontId="4"/>
  </si>
  <si>
    <t>シートC（屋根・天井・床等）</t>
    <phoneticPr fontId="4"/>
  </si>
  <si>
    <t>一部方位、冷房期取得日射熱補正係数に関する修正</t>
    <phoneticPr fontId="4"/>
  </si>
  <si>
    <t>天窓の冷房期、暖房期取得日射熱補正係数に関する不具合の修正</t>
    <phoneticPr fontId="4"/>
  </si>
  <si>
    <t>３）</t>
    <phoneticPr fontId="4"/>
  </si>
  <si>
    <t>付属部材による補正熱貫流率に関する修正</t>
    <rPh sb="0" eb="4">
      <t>フゾクブザイ</t>
    </rPh>
    <rPh sb="7" eb="9">
      <t>ホセイ</t>
    </rPh>
    <rPh sb="9" eb="13">
      <t>ネツカンリュウリツ</t>
    </rPh>
    <phoneticPr fontId="4"/>
  </si>
  <si>
    <t>天窓における付属部材による補正熱貫流率に関する修正</t>
    <rPh sb="0" eb="2">
      <t>テンマド</t>
    </rPh>
    <rPh sb="6" eb="10">
      <t>フゾクブザイ</t>
    </rPh>
    <rPh sb="13" eb="15">
      <t>ホセイ</t>
    </rPh>
    <rPh sb="15" eb="19">
      <t>ネツカンリュウリツ</t>
    </rPh>
    <phoneticPr fontId="4"/>
  </si>
  <si>
    <t>４）</t>
    <phoneticPr fontId="4"/>
  </si>
  <si>
    <t>【付録】</t>
    <rPh sb="1" eb="3">
      <t>フロク</t>
    </rPh>
    <phoneticPr fontId="4"/>
  </si>
  <si>
    <t>断熱材
熱抵抗
Ｒ１</t>
    <rPh sb="0" eb="3">
      <t>ダンネツザイ</t>
    </rPh>
    <rPh sb="4" eb="5">
      <t>ネツ</t>
    </rPh>
    <rPh sb="5" eb="7">
      <t>テイコウ</t>
    </rPh>
    <phoneticPr fontId="4"/>
  </si>
  <si>
    <t>断熱材
熱抵抗
Ｒ２</t>
    <rPh sb="0" eb="3">
      <t>ダンネツザイ</t>
    </rPh>
    <rPh sb="4" eb="5">
      <t>ネツ</t>
    </rPh>
    <rPh sb="5" eb="7">
      <t>テイコウ</t>
    </rPh>
    <phoneticPr fontId="4"/>
  </si>
  <si>
    <t>断熱材
熱抵抗
Ｒ３</t>
    <rPh sb="0" eb="3">
      <t>ダンネツザイ</t>
    </rPh>
    <rPh sb="4" eb="5">
      <t>ネツ</t>
    </rPh>
    <rPh sb="5" eb="7">
      <t>テイコウ</t>
    </rPh>
    <phoneticPr fontId="4"/>
  </si>
  <si>
    <t>断熱材
熱抵抗
Ｒ４</t>
    <rPh sb="0" eb="3">
      <t>ダンネツザイ</t>
    </rPh>
    <rPh sb="4" eb="5">
      <t>ネツ</t>
    </rPh>
    <rPh sb="5" eb="7">
      <t>テイコウ</t>
    </rPh>
    <phoneticPr fontId="4"/>
  </si>
  <si>
    <t>基礎高
Ｈ１</t>
    <rPh sb="0" eb="2">
      <t>キソ</t>
    </rPh>
    <rPh sb="2" eb="3">
      <t>タカ</t>
    </rPh>
    <phoneticPr fontId="4"/>
  </si>
  <si>
    <t>底盤高
Ｈ２</t>
    <rPh sb="0" eb="1">
      <t>テイ</t>
    </rPh>
    <rPh sb="1" eb="2">
      <t>バン</t>
    </rPh>
    <rPh sb="2" eb="3">
      <t>タカ</t>
    </rPh>
    <phoneticPr fontId="4"/>
  </si>
  <si>
    <t>断熱材
根入れ
Ｗ１</t>
    <rPh sb="0" eb="3">
      <t>ダンネツザイ</t>
    </rPh>
    <rPh sb="4" eb="5">
      <t>ネ</t>
    </rPh>
    <rPh sb="5" eb="6">
      <t>イ</t>
    </rPh>
    <phoneticPr fontId="4"/>
  </si>
  <si>
    <t>断熱材
折返し
Ｗ２</t>
    <rPh sb="0" eb="3">
      <t>ダンネツザイ</t>
    </rPh>
    <rPh sb="4" eb="6">
      <t>オリカエ</t>
    </rPh>
    <phoneticPr fontId="4"/>
  </si>
  <si>
    <t>断熱材
折返し
Ｗ３</t>
    <rPh sb="0" eb="3">
      <t>ダンネツザイ</t>
    </rPh>
    <rPh sb="4" eb="6">
      <t>オリカエ</t>
    </rPh>
    <phoneticPr fontId="4"/>
  </si>
  <si>
    <t>適　用
計算式
番　号</t>
    <rPh sb="0" eb="1">
      <t>テキ</t>
    </rPh>
    <rPh sb="2" eb="3">
      <t>ヨウ</t>
    </rPh>
    <rPh sb="4" eb="6">
      <t>ケイサン</t>
    </rPh>
    <rPh sb="6" eb="7">
      <t>シキ</t>
    </rPh>
    <rPh sb="8" eb="9">
      <t>バン</t>
    </rPh>
    <rPh sb="10" eb="11">
      <t>ゴウ</t>
    </rPh>
    <phoneticPr fontId="4"/>
  </si>
  <si>
    <t>H1≦0.4</t>
    <phoneticPr fontId="4"/>
  </si>
  <si>
    <t>（１）</t>
    <phoneticPr fontId="4"/>
  </si>
  <si>
    <t>W≦0.9</t>
    <phoneticPr fontId="4"/>
  </si>
  <si>
    <t>（３）</t>
    <phoneticPr fontId="4"/>
  </si>
  <si>
    <t>（３）１</t>
    <phoneticPr fontId="4"/>
  </si>
  <si>
    <t>（３）２</t>
    <phoneticPr fontId="4"/>
  </si>
  <si>
    <t>　注１：上記各部の寸法は下図の寸法等（長さｍ、熱抵抗㎡K/W）を入力して下さい。</t>
    <rPh sb="1" eb="2">
      <t>チュウ</t>
    </rPh>
    <rPh sb="4" eb="6">
      <t>ジョウキ</t>
    </rPh>
    <rPh sb="6" eb="8">
      <t>カクブ</t>
    </rPh>
    <rPh sb="9" eb="11">
      <t>スンポウ</t>
    </rPh>
    <rPh sb="12" eb="14">
      <t>カズ</t>
    </rPh>
    <rPh sb="15" eb="17">
      <t>スンポウ</t>
    </rPh>
    <rPh sb="17" eb="18">
      <t>トウ</t>
    </rPh>
    <rPh sb="19" eb="20">
      <t>ナガ</t>
    </rPh>
    <rPh sb="23" eb="24">
      <t>ネツ</t>
    </rPh>
    <rPh sb="24" eb="26">
      <t>テイコウ</t>
    </rPh>
    <rPh sb="32" eb="34">
      <t>ニュウリョク</t>
    </rPh>
    <rPh sb="36" eb="37">
      <t>クダ</t>
    </rPh>
    <phoneticPr fontId="4"/>
  </si>
  <si>
    <t>このシートは、内訳計算シートDにて旧計算法を選択した場合に、２）の線熱貫流率へ入力する値を計算する為のシートです。
算出された線熱貫流率は、内訳計算シートDに転記をしてください。</t>
    <rPh sb="7" eb="9">
      <t>ウチワケ</t>
    </rPh>
    <rPh sb="9" eb="11">
      <t>ケイサン</t>
    </rPh>
    <rPh sb="17" eb="18">
      <t>キュウ</t>
    </rPh>
    <rPh sb="18" eb="21">
      <t>ケイサンホウ</t>
    </rPh>
    <rPh sb="22" eb="24">
      <t>センタク</t>
    </rPh>
    <rPh sb="26" eb="28">
      <t>バアイ</t>
    </rPh>
    <rPh sb="33" eb="34">
      <t>セン</t>
    </rPh>
    <rPh sb="34" eb="38">
      <t>ネツカン</t>
    </rPh>
    <rPh sb="39" eb="41">
      <t>ニュウリョク</t>
    </rPh>
    <rPh sb="43" eb="44">
      <t>アタイ</t>
    </rPh>
    <rPh sb="45" eb="47">
      <t>ケイサン</t>
    </rPh>
    <rPh sb="49" eb="50">
      <t>タメ</t>
    </rPh>
    <phoneticPr fontId="47"/>
  </si>
  <si>
    <t>新旧</t>
    <rPh sb="0" eb="2">
      <t>シンキュウ</t>
    </rPh>
    <phoneticPr fontId="40"/>
  </si>
  <si>
    <t>はじめにどちらかをご選択ください→</t>
    <phoneticPr fontId="40"/>
  </si>
  <si>
    <t>新計算法</t>
    <rPh sb="0" eb="1">
      <t>シン</t>
    </rPh>
    <rPh sb="1" eb="4">
      <t>ケイサンホウ</t>
    </rPh>
    <phoneticPr fontId="40"/>
  </si>
  <si>
    <t>旧計算法</t>
    <rPh sb="0" eb="1">
      <t>キュウ</t>
    </rPh>
    <rPh sb="1" eb="4">
      <t>ケイサンホウ</t>
    </rPh>
    <phoneticPr fontId="40"/>
  </si>
  <si>
    <t>※3）において温度差係数を分けて計算する場合、上表は分けて入力して下さい。その際、面積は重複しないように片方のみを入力して下さい。</t>
    <rPh sb="13" eb="14">
      <t>ワ</t>
    </rPh>
    <rPh sb="16" eb="18">
      <t>ケイサン</t>
    </rPh>
    <phoneticPr fontId="4"/>
  </si>
  <si>
    <t>土間等熱損失合計</t>
    <rPh sb="0" eb="2">
      <t>ドマ</t>
    </rPh>
    <rPh sb="2" eb="3">
      <t>トウ</t>
    </rPh>
    <rPh sb="3" eb="4">
      <t>ネツ</t>
    </rPh>
    <rPh sb="4" eb="6">
      <t>ソンシツ</t>
    </rPh>
    <rPh sb="6" eb="8">
      <t>ゴウケイ</t>
    </rPh>
    <phoneticPr fontId="4"/>
  </si>
  <si>
    <t>夏</t>
  </si>
  <si>
    <t>冬</t>
    <rPh sb="0" eb="1">
      <t>フユ</t>
    </rPh>
    <phoneticPr fontId="4"/>
  </si>
  <si>
    <t>温度差係数</t>
    <rPh sb="0" eb="5">
      <t>オンドサケイスウ</t>
    </rPh>
    <phoneticPr fontId="4"/>
  </si>
  <si>
    <t>温度差係数</t>
    <phoneticPr fontId="41"/>
  </si>
  <si>
    <r>
      <t>内訳計算シートD　　</t>
    </r>
    <r>
      <rPr>
        <b/>
        <sz val="14"/>
        <rFont val="HG丸ｺﾞｼｯｸM-PRO"/>
        <family val="3"/>
        <charset val="128"/>
      </rPr>
      <t>＜基礎壁、基礎等＞</t>
    </r>
    <r>
      <rPr>
        <sz val="12"/>
        <rFont val="HG丸ｺﾞｼｯｸM-PRO"/>
        <family val="3"/>
        <charset val="128"/>
      </rPr>
      <t xml:space="preserve"> の熱損失量（基礎断熱及び土間床等の部分）</t>
    </r>
    <rPh sb="0" eb="2">
      <t>ウチワケ</t>
    </rPh>
    <rPh sb="2" eb="4">
      <t>ケイサン</t>
    </rPh>
    <rPh sb="15" eb="18">
      <t>キソトウ</t>
    </rPh>
    <rPh sb="21" eb="22">
      <t>ネツ</t>
    </rPh>
    <rPh sb="22" eb="24">
      <t>ソンシツ</t>
    </rPh>
    <rPh sb="24" eb="25">
      <t>リョウ</t>
    </rPh>
    <rPh sb="26" eb="28">
      <t>キソ</t>
    </rPh>
    <rPh sb="28" eb="30">
      <t>ダンネツ</t>
    </rPh>
    <rPh sb="30" eb="31">
      <t>オヨ</t>
    </rPh>
    <rPh sb="32" eb="34">
      <t>ドマ</t>
    </rPh>
    <rPh sb="34" eb="35">
      <t>ユカ</t>
    </rPh>
    <rPh sb="35" eb="36">
      <t>トウ</t>
    </rPh>
    <rPh sb="37" eb="39">
      <t>ブブン</t>
    </rPh>
    <phoneticPr fontId="4"/>
  </si>
  <si>
    <t>2）</t>
    <phoneticPr fontId="4"/>
  </si>
  <si>
    <t>3）</t>
    <phoneticPr fontId="4"/>
  </si>
  <si>
    <t>シート【付録】</t>
    <rPh sb="4" eb="6">
      <t>フロク</t>
    </rPh>
    <phoneticPr fontId="4"/>
  </si>
  <si>
    <t>新規追加（旧基礎計算のための対応）</t>
    <rPh sb="0" eb="4">
      <t>シンキツイカ</t>
    </rPh>
    <rPh sb="5" eb="6">
      <t>キュウ</t>
    </rPh>
    <rPh sb="6" eb="8">
      <t>キソ</t>
    </rPh>
    <rPh sb="8" eb="10">
      <t>ケイサン</t>
    </rPh>
    <rPh sb="14" eb="16">
      <t>タイオウ</t>
    </rPh>
    <phoneticPr fontId="4"/>
  </si>
  <si>
    <t>Ver3.2</t>
    <phoneticPr fontId="4"/>
  </si>
  <si>
    <t>シートD（基礎壁、基礎等）</t>
    <phoneticPr fontId="4"/>
  </si>
  <si>
    <t>等級3</t>
    <phoneticPr fontId="4"/>
  </si>
  <si>
    <t>等級５</t>
    <rPh sb="0" eb="2">
      <t>トウキュウ</t>
    </rPh>
    <phoneticPr fontId="4"/>
  </si>
  <si>
    <r>
      <t>Ｕ</t>
    </r>
    <r>
      <rPr>
        <vertAlign val="subscript"/>
        <sz val="11"/>
        <rFont val="ＭＳ Ｐゴシック"/>
        <family val="3"/>
        <charset val="128"/>
      </rPr>
      <t>A</t>
    </r>
    <phoneticPr fontId="4"/>
  </si>
  <si>
    <r>
      <t>η</t>
    </r>
    <r>
      <rPr>
        <vertAlign val="subscript"/>
        <sz val="11"/>
        <rFont val="ＭＳ Ｐゴシック"/>
        <family val="3"/>
        <charset val="128"/>
      </rPr>
      <t>AC</t>
    </r>
    <phoneticPr fontId="4"/>
  </si>
  <si>
    <t>リンクセル</t>
    <phoneticPr fontId="4"/>
  </si>
  <si>
    <t>選択地域区分による基準値</t>
    <rPh sb="0" eb="2">
      <t>センタク</t>
    </rPh>
    <rPh sb="2" eb="6">
      <t>チイキクブン</t>
    </rPh>
    <rPh sb="9" eb="12">
      <t>キジュンチ</t>
    </rPh>
    <phoneticPr fontId="4"/>
  </si>
  <si>
    <t>小計（端数処理なし）</t>
    <rPh sb="0" eb="2">
      <t>ショウケイ</t>
    </rPh>
    <rPh sb="3" eb="7">
      <t>ハスウショリ</t>
    </rPh>
    <phoneticPr fontId="4"/>
  </si>
  <si>
    <t>q</t>
    <phoneticPr fontId="4"/>
  </si>
  <si>
    <r>
      <t>m</t>
    </r>
    <r>
      <rPr>
        <vertAlign val="subscript"/>
        <sz val="11"/>
        <rFont val="ＭＳ Ｐゴシック"/>
        <family val="3"/>
        <charset val="128"/>
      </rPr>
      <t>c</t>
    </r>
    <phoneticPr fontId="4"/>
  </si>
  <si>
    <r>
      <t>m</t>
    </r>
    <r>
      <rPr>
        <vertAlign val="subscript"/>
        <sz val="11"/>
        <rFont val="ＭＳ Ｐゴシック"/>
        <family val="3"/>
        <charset val="128"/>
      </rPr>
      <t>h</t>
    </r>
    <phoneticPr fontId="4"/>
  </si>
  <si>
    <t>シート共通条件・結果</t>
    <rPh sb="3" eb="7">
      <t>キョウツウジョウケン</t>
    </rPh>
    <rPh sb="8" eb="10">
      <t>ケッカ</t>
    </rPh>
    <phoneticPr fontId="4"/>
  </si>
  <si>
    <t>等級5対応</t>
    <rPh sb="0" eb="2">
      <t>トウキュウ</t>
    </rPh>
    <rPh sb="3" eb="5">
      <t>タイオウ</t>
    </rPh>
    <phoneticPr fontId="4"/>
  </si>
  <si>
    <t>新旧計算の選択、入力可能欄の追加対応、説明の追記</t>
    <rPh sb="0" eb="2">
      <t>シンキュウ</t>
    </rPh>
    <rPh sb="2" eb="4">
      <t>ケイサン</t>
    </rPh>
    <rPh sb="5" eb="7">
      <t>センタク</t>
    </rPh>
    <rPh sb="8" eb="10">
      <t>ニュウリョク</t>
    </rPh>
    <rPh sb="10" eb="12">
      <t>カノウ</t>
    </rPh>
    <rPh sb="12" eb="13">
      <t>ラン</t>
    </rPh>
    <rPh sb="14" eb="16">
      <t>ツイカ</t>
    </rPh>
    <rPh sb="16" eb="18">
      <t>タイオウ</t>
    </rPh>
    <rPh sb="19" eb="21">
      <t>セツメイ</t>
    </rPh>
    <rPh sb="22" eb="24">
      <t>ツイキ</t>
    </rPh>
    <phoneticPr fontId="4"/>
  </si>
  <si>
    <t>　注３：本計算シートの計算方法は、（国研）建築研究所が示す外皮性能の計算方法を原則遵守しています。</t>
    <rPh sb="1" eb="2">
      <t>チュウ</t>
    </rPh>
    <rPh sb="4" eb="5">
      <t>ホン</t>
    </rPh>
    <rPh sb="5" eb="7">
      <t>ケイサン</t>
    </rPh>
    <rPh sb="11" eb="13">
      <t>ケイサン</t>
    </rPh>
    <rPh sb="13" eb="15">
      <t>ホウホウ</t>
    </rPh>
    <rPh sb="18" eb="19">
      <t>クニ</t>
    </rPh>
    <rPh sb="19" eb="20">
      <t>ケン</t>
    </rPh>
    <rPh sb="21" eb="23">
      <t>ケンチク</t>
    </rPh>
    <rPh sb="23" eb="26">
      <t>ケンキュウジョ</t>
    </rPh>
    <rPh sb="27" eb="28">
      <t>シメ</t>
    </rPh>
    <rPh sb="29" eb="31">
      <t>ガイヒ</t>
    </rPh>
    <rPh sb="31" eb="33">
      <t>セイノウ</t>
    </rPh>
    <rPh sb="34" eb="36">
      <t>ケイサン</t>
    </rPh>
    <rPh sb="36" eb="38">
      <t>ホウホウ</t>
    </rPh>
    <rPh sb="39" eb="41">
      <t>ゲンソク</t>
    </rPh>
    <rPh sb="41" eb="43">
      <t>ジュンシュ</t>
    </rPh>
    <phoneticPr fontId="4"/>
  </si>
  <si>
    <t>1）土間床等の面積の入力</t>
    <rPh sb="2" eb="4">
      <t>ドマ</t>
    </rPh>
    <rPh sb="4" eb="5">
      <t>ユカ</t>
    </rPh>
    <rPh sb="5" eb="6">
      <t>トウ</t>
    </rPh>
    <rPh sb="7" eb="9">
      <t>メンセキ</t>
    </rPh>
    <rPh sb="10" eb="12">
      <t>ニュウリョク</t>
    </rPh>
    <phoneticPr fontId="4"/>
  </si>
  <si>
    <t>2）土間等の外周長さと線熱貫流率の入力</t>
    <phoneticPr fontId="40"/>
  </si>
  <si>
    <t>Ver3.3</t>
    <phoneticPr fontId="4"/>
  </si>
  <si>
    <t>旧基礎計算時の基礎壁入力の適用</t>
    <rPh sb="0" eb="6">
      <t>キュウキソケイサンジ</t>
    </rPh>
    <rPh sb="7" eb="10">
      <t>キソカベ</t>
    </rPh>
    <rPh sb="10" eb="12">
      <t>ニュウリョク</t>
    </rPh>
    <rPh sb="13" eb="15">
      <t>テキヨウ</t>
    </rPh>
    <phoneticPr fontId="4"/>
  </si>
  <si>
    <t>規約</t>
    <rPh sb="0" eb="2">
      <t>キヤク</t>
    </rPh>
    <phoneticPr fontId="4"/>
  </si>
  <si>
    <t>Ver3.4</t>
    <phoneticPr fontId="4"/>
  </si>
  <si>
    <t>シートA（方位別計算）</t>
    <phoneticPr fontId="4"/>
  </si>
  <si>
    <t>温度差係数0の追加</t>
    <rPh sb="0" eb="5">
      <t>オンドサケイスウ</t>
    </rPh>
    <rPh sb="7" eb="9">
      <t>ツイカ</t>
    </rPh>
    <phoneticPr fontId="4"/>
  </si>
  <si>
    <t>日射熱取得　加算の必要性チェックマスの不具合の修正</t>
    <rPh sb="0" eb="2">
      <t>ニッシャ</t>
    </rPh>
    <rPh sb="2" eb="3">
      <t>ネツ</t>
    </rPh>
    <rPh sb="3" eb="5">
      <t>シュトク</t>
    </rPh>
    <rPh sb="6" eb="8">
      <t>カサン</t>
    </rPh>
    <rPh sb="9" eb="11">
      <t>ヒツヨウ</t>
    </rPh>
    <rPh sb="11" eb="12">
      <t>セイ</t>
    </rPh>
    <rPh sb="19" eb="22">
      <t>フグアイ</t>
    </rPh>
    <rPh sb="23" eb="25">
      <t>シュウセイ</t>
    </rPh>
    <phoneticPr fontId="4"/>
  </si>
  <si>
    <t>シートA～D</t>
    <phoneticPr fontId="4"/>
  </si>
  <si>
    <t>規約リンク</t>
    <rPh sb="0" eb="2">
      <t>キヤク</t>
    </rPh>
    <phoneticPr fontId="4"/>
  </si>
  <si>
    <t>等級7</t>
    <phoneticPr fontId="4"/>
  </si>
  <si>
    <t>等級7</t>
    <rPh sb="0" eb="2">
      <t>トウキュウ</t>
    </rPh>
    <phoneticPr fontId="4"/>
  </si>
  <si>
    <t>等級6</t>
    <rPh sb="0" eb="2">
      <t>トウキュウ</t>
    </rPh>
    <phoneticPr fontId="4"/>
  </si>
  <si>
    <r>
      <t>Ｕ</t>
    </r>
    <r>
      <rPr>
        <vertAlign val="subscript"/>
        <sz val="11"/>
        <rFont val="ＭＳ Ｐゴシック"/>
        <family val="3"/>
        <charset val="128"/>
      </rPr>
      <t>A</t>
    </r>
    <phoneticPr fontId="4"/>
  </si>
  <si>
    <r>
      <t>η</t>
    </r>
    <r>
      <rPr>
        <vertAlign val="subscript"/>
        <sz val="11"/>
        <rFont val="ＭＳ Ｐゴシック"/>
        <family val="3"/>
        <charset val="128"/>
      </rPr>
      <t>AC</t>
    </r>
    <phoneticPr fontId="4"/>
  </si>
  <si>
    <t>-</t>
    <phoneticPr fontId="4"/>
  </si>
  <si>
    <t>Ver3.5</t>
    <phoneticPr fontId="4"/>
  </si>
  <si>
    <t>等級6・7対応</t>
    <rPh sb="0" eb="2">
      <t>トウキュウ</t>
    </rPh>
    <rPh sb="5" eb="7">
      <t>タイオウ</t>
    </rPh>
    <phoneticPr fontId="4"/>
  </si>
  <si>
    <t>入力責任者：</t>
    <phoneticPr fontId="4"/>
  </si>
  <si>
    <t>Ver3.6</t>
    <phoneticPr fontId="4"/>
  </si>
  <si>
    <t>外皮計算書についてのQ&amp;A</t>
    <rPh sb="0" eb="2">
      <t>ガイヒ</t>
    </rPh>
    <rPh sb="2" eb="5">
      <t>ケイサンショ</t>
    </rPh>
    <phoneticPr fontId="4"/>
  </si>
  <si>
    <t>３地域</t>
  </si>
  <si>
    <r>
      <t>※基礎壁は、</t>
    </r>
    <r>
      <rPr>
        <sz val="9"/>
        <color rgb="FFFF0000"/>
        <rFont val="ＭＳ Ｐゴシック"/>
        <family val="3"/>
        <charset val="128"/>
      </rPr>
      <t>こちらに</t>
    </r>
    <r>
      <rPr>
        <sz val="9"/>
        <rFont val="ＭＳ Ｐゴシック"/>
        <family val="3"/>
        <charset val="128"/>
      </rPr>
      <t>入力してください。</t>
    </r>
    <phoneticPr fontId="4"/>
  </si>
  <si>
    <t>共通条件・結果</t>
    <rPh sb="0" eb="2">
      <t>キョウツウ</t>
    </rPh>
    <rPh sb="2" eb="4">
      <t>ジョウケン</t>
    </rPh>
    <rPh sb="5" eb="7">
      <t>ケッカ</t>
    </rPh>
    <phoneticPr fontId="4"/>
  </si>
  <si>
    <t>入力責任者欄追加</t>
    <rPh sb="0" eb="2">
      <t>ニュウリョク</t>
    </rPh>
    <rPh sb="2" eb="5">
      <t>セキニンシャ</t>
    </rPh>
    <rPh sb="5" eb="6">
      <t>ラン</t>
    </rPh>
    <rPh sb="6" eb="8">
      <t>ツイカ</t>
    </rPh>
    <phoneticPr fontId="4"/>
  </si>
  <si>
    <t>省エネ基準明記</t>
    <rPh sb="0" eb="1">
      <t>ショウ</t>
    </rPh>
    <rPh sb="3" eb="5">
      <t>キジュン</t>
    </rPh>
    <rPh sb="5" eb="7">
      <t>メイキ</t>
    </rPh>
    <phoneticPr fontId="4"/>
  </si>
  <si>
    <t>シートA（方位別計算）、【付録】</t>
    <rPh sb="5" eb="7">
      <t>ホウイ</t>
    </rPh>
    <rPh sb="7" eb="8">
      <t>ベツ</t>
    </rPh>
    <rPh sb="8" eb="10">
      <t>ケイサン</t>
    </rPh>
    <rPh sb="13" eb="15">
      <t>フロク</t>
    </rPh>
    <phoneticPr fontId="4"/>
  </si>
  <si>
    <t>基礎壁の入力箇所修正</t>
    <rPh sb="0" eb="2">
      <t>キソ</t>
    </rPh>
    <rPh sb="2" eb="3">
      <t>カベ</t>
    </rPh>
    <rPh sb="4" eb="6">
      <t>ニュウリョク</t>
    </rPh>
    <rPh sb="6" eb="8">
      <t>カショ</t>
    </rPh>
    <rPh sb="8" eb="10">
      <t>シュウセイ</t>
    </rPh>
    <phoneticPr fontId="4"/>
  </si>
  <si>
    <t>4）</t>
    <phoneticPr fontId="4"/>
  </si>
  <si>
    <t>シートC（基礎）</t>
    <rPh sb="5" eb="7">
      <t>キソ</t>
    </rPh>
    <phoneticPr fontId="4"/>
  </si>
  <si>
    <t>旧計算法の廃止時期を明記</t>
    <rPh sb="0" eb="1">
      <t>キュウ</t>
    </rPh>
    <rPh sb="1" eb="3">
      <t>ケイサン</t>
    </rPh>
    <rPh sb="3" eb="4">
      <t>ホウ</t>
    </rPh>
    <rPh sb="5" eb="7">
      <t>ハイシ</t>
    </rPh>
    <rPh sb="7" eb="9">
      <t>ジキ</t>
    </rPh>
    <rPh sb="10" eb="12">
      <t>メイキ</t>
    </rPh>
    <phoneticPr fontId="4"/>
  </si>
  <si>
    <t>5）</t>
    <phoneticPr fontId="4"/>
  </si>
  <si>
    <t>シート名修正、内容修正</t>
    <rPh sb="3" eb="4">
      <t>メイ</t>
    </rPh>
    <rPh sb="4" eb="6">
      <t>シュウセイ</t>
    </rPh>
    <rPh sb="7" eb="9">
      <t>ナイヨウ</t>
    </rPh>
    <rPh sb="9" eb="11">
      <t>シュウセイ</t>
    </rPh>
    <phoneticPr fontId="4"/>
  </si>
  <si>
    <t>6）</t>
    <phoneticPr fontId="4"/>
  </si>
  <si>
    <t>平均熱貫流率小数点以下2位の0を表記</t>
    <rPh sb="0" eb="2">
      <t>ヘイキン</t>
    </rPh>
    <rPh sb="2" eb="3">
      <t>ネツ</t>
    </rPh>
    <rPh sb="3" eb="5">
      <t>カンリュウ</t>
    </rPh>
    <rPh sb="5" eb="6">
      <t>リツ</t>
    </rPh>
    <rPh sb="6" eb="9">
      <t>ショウスウテン</t>
    </rPh>
    <rPh sb="9" eb="11">
      <t>イカ</t>
    </rPh>
    <rPh sb="12" eb="13">
      <t>イ</t>
    </rPh>
    <rPh sb="16" eb="18">
      <t>ヒョウキ</t>
    </rPh>
    <phoneticPr fontId="4"/>
  </si>
  <si>
    <t>窓番号/仕様番号の書式修正</t>
    <rPh sb="0" eb="1">
      <t>マド</t>
    </rPh>
    <rPh sb="1" eb="3">
      <t>バンゴウ</t>
    </rPh>
    <rPh sb="4" eb="6">
      <t>シヨウ</t>
    </rPh>
    <rPh sb="6" eb="8">
      <t>バンゴウ</t>
    </rPh>
    <rPh sb="9" eb="11">
      <t>ショシキ</t>
    </rPh>
    <rPh sb="11" eb="13">
      <t>シュウセイ</t>
    </rPh>
    <phoneticPr fontId="4"/>
  </si>
  <si>
    <t>7）</t>
    <phoneticPr fontId="4"/>
  </si>
  <si>
    <t>　注２：Ｈ１の寸法（基礎高さ）は0.4ｍを上限とし、0.4ｍを超える部分は内訳計算シートAまたはDで計算して下さい。</t>
    <rPh sb="1" eb="2">
      <t>チュウ</t>
    </rPh>
    <rPh sb="7" eb="9">
      <t>スンポウ</t>
    </rPh>
    <rPh sb="10" eb="12">
      <t>キソ</t>
    </rPh>
    <rPh sb="12" eb="13">
      <t>タカ</t>
    </rPh>
    <rPh sb="21" eb="23">
      <t>ジョウゲン</t>
    </rPh>
    <rPh sb="31" eb="32">
      <t>コ</t>
    </rPh>
    <rPh sb="34" eb="36">
      <t>ブブン</t>
    </rPh>
    <rPh sb="37" eb="39">
      <t>ウチワケ</t>
    </rPh>
    <rPh sb="39" eb="41">
      <t>ケイサン</t>
    </rPh>
    <rPh sb="50" eb="52">
      <t>ケイサン</t>
    </rPh>
    <rPh sb="54" eb="55">
      <t>クダ</t>
    </rPh>
    <phoneticPr fontId="4"/>
  </si>
  <si>
    <t>線熱貫流率
[W/(m・K)]</t>
    <rPh sb="0" eb="1">
      <t>セン</t>
    </rPh>
    <rPh sb="1" eb="2">
      <t>ネツ</t>
    </rPh>
    <rPh sb="2" eb="4">
      <t>カンリュウ</t>
    </rPh>
    <rPh sb="4" eb="5">
      <t>リツ</t>
    </rPh>
    <phoneticPr fontId="4"/>
  </si>
  <si>
    <t>3）基礎壁の入力</t>
    <rPh sb="2" eb="4">
      <t>キソ</t>
    </rPh>
    <rPh sb="4" eb="5">
      <t>カベ</t>
    </rPh>
    <rPh sb="6" eb="8">
      <t>ニュウリョク</t>
    </rPh>
    <phoneticPr fontId="4"/>
  </si>
  <si>
    <r>
      <t xml:space="preserve">等級4
</t>
    </r>
    <r>
      <rPr>
        <sz val="8"/>
        <color rgb="FFFF0000"/>
        <rFont val="ＭＳ Ｐゴシック"/>
        <family val="3"/>
        <charset val="128"/>
        <scheme val="major"/>
      </rPr>
      <t>(省エネ基準相当)</t>
    </r>
    <rPh sb="5" eb="6">
      <t>ショウ</t>
    </rPh>
    <rPh sb="8" eb="10">
      <t>キジュン</t>
    </rPh>
    <rPh sb="10" eb="12">
      <t>ソウトウ</t>
    </rPh>
    <phoneticPr fontId="4"/>
  </si>
  <si>
    <r>
      <t xml:space="preserve">等級5
</t>
    </r>
    <r>
      <rPr>
        <sz val="8"/>
        <color rgb="FFFF0000"/>
        <rFont val="ＭＳ Ｐゴシック"/>
        <family val="3"/>
        <charset val="128"/>
      </rPr>
      <t>(誘導基準相当)</t>
    </r>
    <phoneticPr fontId="4"/>
  </si>
  <si>
    <t>等級6</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</si>
</sst>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
    <numFmt numFmtId="177" formatCode="0.000_ "/>
    <numFmt numFmtId="178" formatCode="0.00_ "/>
    <numFmt numFmtId="179" formatCode="0.0_ "/>
    <numFmt numFmtId="180" formatCode="0.00;_̀"/>
    <numFmt numFmtId="181" formatCode="0_);[Red]\(0\)"/>
    <numFmt numFmtId="182" formatCode="0.0_);[Red]\(0.0\)"/>
  </numFmts>
  <fonts count="5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b/>
      <sz val="12"/>
      <name val="HG丸ｺﾞｼｯｸM-PRO"/>
      <family val="3"/>
      <charset val="128"/>
    </font>
    <font>
      <b/>
      <sz val="11"/>
      <name val="HG丸ｺﾞｼｯｸM-PRO"/>
      <family val="3"/>
      <charset val="128"/>
    </font>
    <font>
      <sz val="12"/>
      <name val="HG丸ｺﾞｼｯｸM-PRO"/>
      <family val="3"/>
      <charset val="128"/>
    </font>
    <font>
      <sz val="10"/>
      <name val="HG丸ｺﾞｼｯｸM-PRO"/>
      <family val="3"/>
      <charset val="128"/>
    </font>
    <font>
      <sz val="11"/>
      <name val="HG丸ｺﾞｼｯｸM-PRO"/>
      <family val="3"/>
      <charset val="128"/>
    </font>
    <font>
      <sz val="9"/>
      <name val="ＭＳ Ｐゴシック"/>
      <family val="3"/>
      <charset val="128"/>
    </font>
    <font>
      <sz val="14"/>
      <name val="HG丸ｺﾞｼｯｸM-PRO"/>
      <family val="3"/>
      <charset val="128"/>
    </font>
    <font>
      <sz val="10"/>
      <name val="ＭＳ 明朝"/>
      <family val="1"/>
      <charset val="128"/>
    </font>
    <font>
      <b/>
      <sz val="14"/>
      <name val="HG丸ｺﾞｼｯｸM-PRO"/>
      <family val="3"/>
      <charset val="128"/>
    </font>
    <font>
      <sz val="9.5"/>
      <name val="ＭＳ Ｐゴシック"/>
      <family val="3"/>
      <charset val="128"/>
    </font>
    <font>
      <sz val="8"/>
      <name val="ＭＳ Ｐゴシック"/>
      <family val="3"/>
      <charset val="128"/>
    </font>
    <font>
      <sz val="10"/>
      <name val="ＭＳ Ｐゴシック"/>
      <family val="3"/>
      <charset val="128"/>
      <scheme val="major"/>
    </font>
    <font>
      <sz val="12"/>
      <color rgb="FFFF0000"/>
      <name val="HG丸ｺﾞｼｯｸM-PRO"/>
      <family val="3"/>
      <charset val="128"/>
    </font>
    <font>
      <sz val="10"/>
      <name val="ＭＳ Ｐゴシック"/>
      <family val="3"/>
      <charset val="128"/>
      <scheme val="minor"/>
    </font>
    <font>
      <sz val="9"/>
      <color theme="1"/>
      <name val="ＭＳ Ｐゴシック"/>
      <family val="3"/>
      <charset val="128"/>
    </font>
    <font>
      <sz val="11"/>
      <name val="ＭＳ Ｐゴシック"/>
      <family val="3"/>
      <charset val="128"/>
      <scheme val="minor"/>
    </font>
    <font>
      <sz val="9"/>
      <color indexed="81"/>
      <name val="ＭＳ Ｐゴシック"/>
      <family val="3"/>
      <charset val="128"/>
    </font>
    <font>
      <sz val="11"/>
      <color theme="1"/>
      <name val="ＭＳ Ｐゴシック"/>
      <family val="3"/>
      <charset val="128"/>
      <scheme val="minor"/>
    </font>
    <font>
      <vertAlign val="subscript"/>
      <sz val="9"/>
      <name val="ＭＳ Ｐゴシック"/>
      <family val="3"/>
      <charset val="128"/>
    </font>
    <font>
      <vertAlign val="subscript"/>
      <sz val="10"/>
      <name val="ＭＳ Ｐゴシック"/>
      <family val="3"/>
      <charset val="128"/>
    </font>
    <font>
      <b/>
      <sz val="11"/>
      <name val="ＭＳ Ｐゴシック"/>
      <family val="3"/>
      <charset val="128"/>
    </font>
    <font>
      <b/>
      <sz val="14"/>
      <color theme="1"/>
      <name val="ＭＳ Ｐゴシック"/>
      <family val="3"/>
      <charset val="128"/>
      <scheme val="minor"/>
    </font>
    <font>
      <b/>
      <sz val="11"/>
      <name val="ＭＳ Ｐゴシック"/>
      <family val="3"/>
      <charset val="128"/>
      <scheme val="minor"/>
    </font>
    <font>
      <sz val="10"/>
      <color theme="1"/>
      <name val="ＭＳ Ｐゴシック"/>
      <family val="3"/>
      <charset val="128"/>
      <scheme val="minor"/>
    </font>
    <font>
      <sz val="9"/>
      <color rgb="FFFF0000"/>
      <name val="ＭＳ Ｐゴシック"/>
      <family val="3"/>
      <charset val="128"/>
      <scheme val="minor"/>
    </font>
    <font>
      <vertAlign val="superscript"/>
      <sz val="9"/>
      <color rgb="FFFF0000"/>
      <name val="ＭＳ Ｐゴシック"/>
      <family val="3"/>
      <charset val="128"/>
      <scheme val="minor"/>
    </font>
    <font>
      <b/>
      <sz val="10"/>
      <color rgb="FF00B0F0"/>
      <name val="ＭＳ Ｐゴシック"/>
      <family val="3"/>
      <charset val="128"/>
      <scheme val="minor"/>
    </font>
    <font>
      <vertAlign val="subscript"/>
      <sz val="9"/>
      <color rgb="FFFF0000"/>
      <name val="ＭＳ Ｐゴシック"/>
      <family val="3"/>
      <charset val="128"/>
      <scheme val="minor"/>
    </font>
    <font>
      <sz val="9"/>
      <name val="ＭＳ Ｐゴシック"/>
      <family val="3"/>
      <charset val="128"/>
      <scheme val="minor"/>
    </font>
    <font>
      <vertAlign val="subscript"/>
      <sz val="10"/>
      <color indexed="8"/>
      <name val="ＭＳ Ｐゴシック"/>
      <family val="3"/>
      <charset val="128"/>
    </font>
    <font>
      <sz val="10"/>
      <color indexed="8"/>
      <name val="ＭＳ Ｐゴシック"/>
      <family val="3"/>
      <charset val="128"/>
    </font>
    <font>
      <sz val="8"/>
      <color theme="1"/>
      <name val="ＭＳ Ｐゴシック"/>
      <family val="3"/>
      <charset val="128"/>
      <scheme val="minor"/>
    </font>
    <font>
      <b/>
      <sz val="11"/>
      <color theme="1"/>
      <name val="ＭＳ Ｐゴシック"/>
      <family val="3"/>
      <charset val="128"/>
      <scheme val="minor"/>
    </font>
    <font>
      <u/>
      <sz val="11"/>
      <name val="ＭＳ Ｐゴシック"/>
      <family val="3"/>
      <charset val="128"/>
    </font>
    <font>
      <sz val="10"/>
      <color theme="1"/>
      <name val="ＭＳ Ｐゴシック"/>
      <family val="3"/>
      <charset val="128"/>
    </font>
    <font>
      <sz val="10"/>
      <color theme="0"/>
      <name val="ＭＳ Ｐゴシック"/>
      <family val="3"/>
      <charset val="128"/>
    </font>
    <font>
      <sz val="10"/>
      <name val="HGPｺﾞｼｯｸM"/>
      <family val="3"/>
      <charset val="128"/>
    </font>
    <font>
      <sz val="10"/>
      <color theme="0" tint="-0.499984740745262"/>
      <name val="HGPｺﾞｼｯｸM"/>
      <family val="3"/>
      <charset val="128"/>
    </font>
    <font>
      <sz val="9"/>
      <color theme="0" tint="-0.499984740745262"/>
      <name val="HG丸ｺﾞｼｯｸM-PRO"/>
      <family val="3"/>
      <charset val="128"/>
    </font>
    <font>
      <b/>
      <sz val="12"/>
      <name val="ＭＳ Ｐゴシック"/>
      <family val="3"/>
      <charset val="128"/>
    </font>
    <font>
      <b/>
      <sz val="12"/>
      <color rgb="FFFF0000"/>
      <name val="ＭＳ Ｐゴシック"/>
      <family val="3"/>
      <charset val="128"/>
    </font>
    <font>
      <sz val="6"/>
      <name val="ＭＳ Ｐゴシック"/>
      <family val="3"/>
      <charset val="128"/>
      <scheme val="minor"/>
    </font>
    <font>
      <sz val="12"/>
      <color rgb="FFFF0000"/>
      <name val="ＭＳ Ｐゴシック"/>
      <family val="3"/>
      <charset val="128"/>
    </font>
    <font>
      <b/>
      <sz val="10"/>
      <name val="HG丸ｺﾞｼｯｸM-PRO"/>
      <family val="3"/>
      <charset val="128"/>
    </font>
    <font>
      <b/>
      <sz val="10"/>
      <color rgb="FFFF0000"/>
      <name val="ＭＳ Ｐゴシック"/>
      <family val="3"/>
      <charset val="128"/>
    </font>
    <font>
      <sz val="10"/>
      <color rgb="FFFF0000"/>
      <name val="ＭＳ Ｐゴシック"/>
      <family val="3"/>
      <charset val="128"/>
    </font>
    <font>
      <b/>
      <sz val="10"/>
      <color rgb="FFFF0000"/>
      <name val="HG丸ｺﾞｼｯｸM-PRO"/>
      <family val="3"/>
      <charset val="128"/>
    </font>
    <font>
      <vertAlign val="subscript"/>
      <sz val="11"/>
      <name val="ＭＳ Ｐゴシック"/>
      <family val="3"/>
      <charset val="128"/>
    </font>
    <font>
      <sz val="11"/>
      <color theme="0" tint="-0.249977111117893"/>
      <name val="ＭＳ Ｐゴシック"/>
      <family val="3"/>
      <charset val="128"/>
    </font>
    <font>
      <sz val="9"/>
      <color rgb="FF000000"/>
      <name val="MS UI Gothic"/>
      <family val="3"/>
      <charset val="128"/>
    </font>
    <font>
      <sz val="9"/>
      <color rgb="FFFF0000"/>
      <name val="ＭＳ Ｐゴシック"/>
      <family val="3"/>
      <charset val="128"/>
    </font>
    <font>
      <sz val="8"/>
      <color rgb="FFFF0000"/>
      <name val="ＭＳ Ｐゴシック"/>
      <family val="3"/>
      <charset val="128"/>
      <scheme val="major"/>
    </font>
    <font>
      <sz val="8"/>
      <color rgb="FFFF0000"/>
      <name val="ＭＳ Ｐゴシック"/>
      <family val="3"/>
      <charset val="128"/>
    </font>
  </fonts>
  <fills count="7">
    <fill>
      <patternFill patternType="none"/>
    </fill>
    <fill>
      <patternFill patternType="gray125"/>
    </fill>
    <fill>
      <patternFill patternType="solid">
        <fgColor rgb="FFFFFF99"/>
        <bgColor indexed="64"/>
      </patternFill>
    </fill>
    <fill>
      <patternFill patternType="solid">
        <fgColor theme="0"/>
        <bgColor indexed="64"/>
      </patternFill>
    </fill>
    <fill>
      <patternFill patternType="solid">
        <fgColor rgb="FFFFFF66"/>
        <bgColor indexed="64"/>
      </patternFill>
    </fill>
    <fill>
      <patternFill patternType="solid">
        <fgColor rgb="FFFFFFCC"/>
        <bgColor indexed="64"/>
      </patternFill>
    </fill>
    <fill>
      <patternFill patternType="solid">
        <fgColor rgb="FFFFC000"/>
        <bgColor indexed="64"/>
      </patternFill>
    </fill>
  </fills>
  <borders count="161">
    <border>
      <left/>
      <right/>
      <top/>
      <bottom/>
      <diagonal/>
    </border>
    <border>
      <left style="hair">
        <color indexed="64"/>
      </left>
      <right/>
      <top/>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medium">
        <color indexed="64"/>
      </bottom>
      <diagonal/>
    </border>
    <border>
      <left/>
      <right/>
      <top style="medium">
        <color indexed="64"/>
      </top>
      <bottom style="thin">
        <color indexed="64"/>
      </bottom>
      <diagonal/>
    </border>
    <border>
      <left/>
      <right/>
      <top style="medium">
        <color indexed="64"/>
      </top>
      <bottom/>
      <diagonal/>
    </border>
    <border>
      <left style="medium">
        <color indexed="64"/>
      </left>
      <right/>
      <top style="medium">
        <color indexed="64"/>
      </top>
      <bottom style="thin">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hair">
        <color indexed="64"/>
      </right>
      <top/>
      <bottom/>
      <diagonal/>
    </border>
    <border>
      <left/>
      <right style="medium">
        <color indexed="64"/>
      </right>
      <top style="thin">
        <color indexed="64"/>
      </top>
      <bottom style="medium">
        <color indexed="64"/>
      </bottom>
      <diagonal/>
    </border>
    <border>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style="hair">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diagonalDown="1">
      <left style="medium">
        <color indexed="64"/>
      </left>
      <right/>
      <top style="medium">
        <color indexed="64"/>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right style="medium">
        <color indexed="64"/>
      </right>
      <top style="medium">
        <color indexed="64"/>
      </top>
      <bottom style="medium">
        <color indexed="64"/>
      </bottom>
      <diagonal style="thin">
        <color indexed="64"/>
      </diagonal>
    </border>
    <border>
      <left style="medium">
        <color indexed="64"/>
      </left>
      <right style="thin">
        <color indexed="64"/>
      </right>
      <top style="medium">
        <color indexed="64"/>
      </top>
      <bottom/>
      <diagonal/>
    </border>
    <border>
      <left style="thin">
        <color indexed="64"/>
      </left>
      <right/>
      <top style="thin">
        <color indexed="64"/>
      </top>
      <bottom/>
      <diagonal/>
    </border>
    <border>
      <left style="medium">
        <color indexed="64"/>
      </left>
      <right/>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style="hair">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hair">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style="hair">
        <color indexed="64"/>
      </left>
      <right style="thin">
        <color indexed="64"/>
      </right>
      <top/>
      <bottom style="medium">
        <color indexed="64"/>
      </bottom>
      <diagonal/>
    </border>
    <border>
      <left style="thin">
        <color indexed="64"/>
      </left>
      <right style="hair">
        <color indexed="64"/>
      </right>
      <top/>
      <bottom style="medium">
        <color indexed="64"/>
      </bottom>
      <diagonal/>
    </border>
    <border>
      <left/>
      <right style="hair">
        <color indexed="64"/>
      </right>
      <top/>
      <bottom style="medium">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medium">
        <color indexed="64"/>
      </top>
      <bottom style="medium">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top style="medium">
        <color indexed="64"/>
      </top>
      <bottom style="hair">
        <color indexed="64"/>
      </bottom>
      <diagonal/>
    </border>
    <border>
      <left/>
      <right style="medium">
        <color indexed="64"/>
      </right>
      <top style="hair">
        <color indexed="64"/>
      </top>
      <bottom style="medium">
        <color indexed="64"/>
      </bottom>
      <diagonal/>
    </border>
    <border>
      <left/>
      <right style="medium">
        <color indexed="64"/>
      </right>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medium">
        <color indexed="64"/>
      </left>
      <right style="hair">
        <color indexed="64"/>
      </right>
      <top/>
      <bottom style="hair">
        <color indexed="64"/>
      </bottom>
      <diagonal/>
    </border>
    <border>
      <left style="hair">
        <color indexed="64"/>
      </left>
      <right style="thin">
        <color indexed="64"/>
      </right>
      <top/>
      <bottom style="hair">
        <color indexed="64"/>
      </bottom>
      <diagonal/>
    </border>
    <border>
      <left style="medium">
        <color indexed="64"/>
      </left>
      <right style="hair">
        <color indexed="64"/>
      </right>
      <top style="hair">
        <color indexed="64"/>
      </top>
      <bottom/>
      <diagonal/>
    </border>
    <border>
      <left style="thin">
        <color indexed="64"/>
      </left>
      <right style="thin">
        <color indexed="64"/>
      </right>
      <top style="thin">
        <color indexed="64"/>
      </top>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right style="hair">
        <color indexed="64"/>
      </right>
      <top style="medium">
        <color indexed="64"/>
      </top>
      <bottom style="hair">
        <color indexed="64"/>
      </bottom>
      <diagonal/>
    </border>
    <border>
      <left/>
      <right style="medium">
        <color indexed="64"/>
      </right>
      <top style="hair">
        <color indexed="64"/>
      </top>
      <bottom/>
      <diagonal/>
    </border>
    <border>
      <left style="medium">
        <color indexed="64"/>
      </left>
      <right/>
      <top style="hair">
        <color indexed="64"/>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diagonal/>
    </border>
    <border>
      <left style="hair">
        <color indexed="64"/>
      </left>
      <right/>
      <top/>
      <bottom style="medium">
        <color indexed="64"/>
      </bottom>
      <diagonal/>
    </border>
    <border>
      <left/>
      <right style="hair">
        <color indexed="64"/>
      </right>
      <top/>
      <bottom style="hair">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hair">
        <color indexed="64"/>
      </left>
      <right/>
      <top/>
      <bottom style="hair">
        <color indexed="64"/>
      </bottom>
      <diagonal/>
    </border>
    <border>
      <left/>
      <right/>
      <top/>
      <bottom style="hair">
        <color indexed="64"/>
      </bottom>
      <diagonal/>
    </border>
    <border diagonalDown="1">
      <left style="medium">
        <color indexed="64"/>
      </left>
      <right style="thin">
        <color indexed="64"/>
      </right>
      <top style="medium">
        <color indexed="64"/>
      </top>
      <bottom style="thin">
        <color indexed="64"/>
      </bottom>
      <diagonal style="thin">
        <color indexed="64"/>
      </diagonal>
    </border>
    <border diagonalDown="1">
      <left style="thin">
        <color indexed="64"/>
      </left>
      <right style="medium">
        <color indexed="64"/>
      </right>
      <top style="medium">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hair">
        <color indexed="64"/>
      </right>
      <top style="hair">
        <color indexed="64"/>
      </top>
      <bottom/>
      <diagonal/>
    </border>
    <border>
      <left style="thin">
        <color indexed="64"/>
      </left>
      <right style="medium">
        <color indexed="64"/>
      </right>
      <top style="hair">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hair">
        <color indexed="64"/>
      </top>
      <bottom style="hair">
        <color indexed="64"/>
      </bottom>
      <diagonal/>
    </border>
    <border>
      <left/>
      <right style="medium">
        <color indexed="64"/>
      </right>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hair">
        <color indexed="64"/>
      </bottom>
      <diagonal/>
    </border>
    <border>
      <left style="hair">
        <color indexed="64"/>
      </left>
      <right style="hair">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s>
  <cellStyleXfs count="8">
    <xf numFmtId="0" fontId="0" fillId="0" borderId="0"/>
    <xf numFmtId="38" fontId="3" fillId="0" borderId="0" applyFont="0" applyFill="0" applyBorder="0" applyAlignment="0" applyProtection="0"/>
    <xf numFmtId="0" fontId="13" fillId="0" borderId="0"/>
    <xf numFmtId="0" fontId="23" fillId="0" borderId="0">
      <alignment vertical="center"/>
    </xf>
    <xf numFmtId="0" fontId="2" fillId="0" borderId="0">
      <alignment vertical="center"/>
    </xf>
    <xf numFmtId="0" fontId="3" fillId="0" borderId="0"/>
    <xf numFmtId="0" fontId="1" fillId="0" borderId="0">
      <alignment vertical="center"/>
    </xf>
    <xf numFmtId="0" fontId="1" fillId="0" borderId="0">
      <alignment vertical="center"/>
    </xf>
  </cellStyleXfs>
  <cellXfs count="798">
    <xf numFmtId="0" fontId="0" fillId="0" borderId="0" xfId="0"/>
    <xf numFmtId="0" fontId="0" fillId="0" borderId="0" xfId="0" applyAlignment="1">
      <alignment vertical="center"/>
    </xf>
    <xf numFmtId="0" fontId="5" fillId="0" borderId="0" xfId="0" applyFont="1" applyAlignment="1">
      <alignment vertical="center"/>
    </xf>
    <xf numFmtId="0" fontId="5" fillId="0" borderId="0" xfId="0" applyFont="1"/>
    <xf numFmtId="0" fontId="10" fillId="0" borderId="0" xfId="0" applyFont="1" applyAlignment="1">
      <alignment vertical="center"/>
    </xf>
    <xf numFmtId="0" fontId="5" fillId="0" borderId="2" xfId="0" applyFont="1" applyBorder="1" applyAlignment="1">
      <alignment vertical="center"/>
    </xf>
    <xf numFmtId="0" fontId="5" fillId="0" borderId="3" xfId="0" applyFont="1" applyBorder="1" applyAlignment="1">
      <alignment vertical="center"/>
    </xf>
    <xf numFmtId="0" fontId="11" fillId="0" borderId="9" xfId="0" applyFont="1" applyBorder="1" applyAlignment="1">
      <alignment horizontal="right" vertical="center"/>
    </xf>
    <xf numFmtId="0" fontId="11" fillId="0" borderId="8" xfId="0" applyFont="1" applyBorder="1" applyAlignment="1">
      <alignment vertical="center"/>
    </xf>
    <xf numFmtId="2" fontId="10" fillId="0" borderId="0" xfId="0" applyNumberFormat="1" applyFont="1" applyAlignment="1">
      <alignment horizontal="center" vertical="center"/>
    </xf>
    <xf numFmtId="0" fontId="11" fillId="0" borderId="16" xfId="0" applyFont="1" applyBorder="1" applyAlignment="1">
      <alignment vertical="center"/>
    </xf>
    <xf numFmtId="0" fontId="5" fillId="0" borderId="0" xfId="0" applyFont="1" applyAlignment="1">
      <alignment horizontal="center" vertical="center"/>
    </xf>
    <xf numFmtId="0" fontId="5" fillId="0" borderId="0" xfId="0" applyFont="1" applyAlignment="1" applyProtection="1">
      <alignment vertical="center"/>
      <protection locked="0"/>
    </xf>
    <xf numFmtId="0" fontId="11" fillId="0" borderId="6" xfId="0" applyFont="1" applyBorder="1" applyAlignment="1">
      <alignment vertical="center"/>
    </xf>
    <xf numFmtId="0" fontId="5" fillId="0" borderId="4" xfId="0" applyFont="1" applyBorder="1" applyAlignment="1">
      <alignment vertical="center"/>
    </xf>
    <xf numFmtId="0" fontId="5" fillId="0" borderId="7" xfId="0" applyFont="1" applyBorder="1" applyAlignment="1">
      <alignment vertical="center"/>
    </xf>
    <xf numFmtId="0" fontId="5" fillId="0" borderId="0" xfId="0" applyFont="1" applyAlignment="1">
      <alignment vertical="center" shrinkToFit="1"/>
    </xf>
    <xf numFmtId="0" fontId="5" fillId="0" borderId="0" xfId="0" applyFont="1" applyAlignment="1">
      <alignment vertical="center" wrapText="1"/>
    </xf>
    <xf numFmtId="179" fontId="5" fillId="0" borderId="0" xfId="0" applyNumberFormat="1" applyFont="1" applyAlignment="1">
      <alignment vertical="center"/>
    </xf>
    <xf numFmtId="179" fontId="5" fillId="0" borderId="0" xfId="0" applyNumberFormat="1" applyFont="1"/>
    <xf numFmtId="0" fontId="10" fillId="0" borderId="0" xfId="0" applyFont="1" applyAlignment="1">
      <alignment horizontal="center" vertical="center"/>
    </xf>
    <xf numFmtId="178" fontId="5" fillId="0" borderId="0" xfId="0" applyNumberFormat="1" applyFont="1" applyAlignment="1">
      <alignment horizontal="center" vertical="center"/>
    </xf>
    <xf numFmtId="178" fontId="5" fillId="0" borderId="0" xfId="0" applyNumberFormat="1" applyFont="1" applyAlignment="1">
      <alignment vertical="center"/>
    </xf>
    <xf numFmtId="0" fontId="10" fillId="0" borderId="0" xfId="0" applyFont="1" applyAlignment="1">
      <alignment horizontal="left" vertical="center"/>
    </xf>
    <xf numFmtId="0" fontId="0" fillId="0" borderId="25" xfId="0" applyBorder="1"/>
    <xf numFmtId="177" fontId="0" fillId="0" borderId="25" xfId="0" applyNumberFormat="1" applyBorder="1" applyAlignment="1">
      <alignment horizontal="center" vertical="center"/>
    </xf>
    <xf numFmtId="0" fontId="0" fillId="0" borderId="40" xfId="0" applyBorder="1"/>
    <xf numFmtId="177" fontId="0" fillId="0" borderId="25" xfId="0" applyNumberFormat="1" applyBorder="1"/>
    <xf numFmtId="0" fontId="0" fillId="0" borderId="8" xfId="0" applyBorder="1"/>
    <xf numFmtId="0" fontId="0" fillId="0" borderId="4" xfId="0" applyBorder="1"/>
    <xf numFmtId="0" fontId="0" fillId="0" borderId="7" xfId="0" applyBorder="1"/>
    <xf numFmtId="0" fontId="0" fillId="0" borderId="0" xfId="0" applyAlignment="1">
      <alignment vertical="center" wrapText="1"/>
    </xf>
    <xf numFmtId="0" fontId="11" fillId="0" borderId="2" xfId="0" applyFont="1" applyBorder="1" applyAlignment="1">
      <alignment vertical="center"/>
    </xf>
    <xf numFmtId="178" fontId="5" fillId="0" borderId="7" xfId="0" applyNumberFormat="1" applyFont="1" applyBorder="1" applyAlignment="1">
      <alignment vertical="center"/>
    </xf>
    <xf numFmtId="0" fontId="16" fillId="0" borderId="0" xfId="0" applyFont="1" applyAlignment="1">
      <alignment vertical="center"/>
    </xf>
    <xf numFmtId="0" fontId="5" fillId="0" borderId="38" xfId="0" applyFont="1" applyBorder="1" applyAlignment="1">
      <alignment vertical="center"/>
    </xf>
    <xf numFmtId="0" fontId="5" fillId="0" borderId="10" xfId="0" applyFont="1" applyBorder="1" applyAlignment="1">
      <alignment vertical="center"/>
    </xf>
    <xf numFmtId="0" fontId="5" fillId="0" borderId="8" xfId="0" applyFont="1" applyBorder="1" applyAlignment="1">
      <alignment vertical="center"/>
    </xf>
    <xf numFmtId="0" fontId="5" fillId="0" borderId="39" xfId="0" applyFont="1" applyBorder="1" applyAlignment="1">
      <alignment vertical="center"/>
    </xf>
    <xf numFmtId="0" fontId="0" fillId="0" borderId="0" xfId="0" applyProtection="1">
      <protection locked="0"/>
    </xf>
    <xf numFmtId="0" fontId="11" fillId="0" borderId="7" xfId="0" applyFont="1" applyBorder="1" applyAlignment="1">
      <alignment vertical="center"/>
    </xf>
    <xf numFmtId="2" fontId="8" fillId="0" borderId="0" xfId="0" applyNumberFormat="1" applyFont="1" applyAlignment="1">
      <alignment horizontal="center" vertical="center"/>
    </xf>
    <xf numFmtId="0" fontId="26" fillId="0" borderId="0" xfId="0" applyFont="1"/>
    <xf numFmtId="0" fontId="27" fillId="0" borderId="0" xfId="3" applyFont="1">
      <alignment vertical="center"/>
    </xf>
    <xf numFmtId="0" fontId="23" fillId="0" borderId="0" xfId="3">
      <alignment vertical="center"/>
    </xf>
    <xf numFmtId="31" fontId="23" fillId="0" borderId="0" xfId="3" applyNumberFormat="1">
      <alignment vertical="center"/>
    </xf>
    <xf numFmtId="0" fontId="23" fillId="0" borderId="54" xfId="3" applyBorder="1">
      <alignment vertical="center"/>
    </xf>
    <xf numFmtId="0" fontId="23" fillId="0" borderId="41" xfId="3" applyBorder="1">
      <alignment vertical="center"/>
    </xf>
    <xf numFmtId="0" fontId="23" fillId="0" borderId="47" xfId="3" applyBorder="1">
      <alignment vertical="center"/>
    </xf>
    <xf numFmtId="0" fontId="23" fillId="0" borderId="60" xfId="3" applyBorder="1">
      <alignment vertical="center"/>
    </xf>
    <xf numFmtId="0" fontId="28" fillId="0" borderId="60" xfId="3" applyFont="1" applyBorder="1">
      <alignment vertical="center"/>
    </xf>
    <xf numFmtId="0" fontId="21" fillId="0" borderId="0" xfId="3" applyFont="1">
      <alignment vertical="center"/>
    </xf>
    <xf numFmtId="0" fontId="23" fillId="0" borderId="61" xfId="3" applyBorder="1">
      <alignment vertical="center"/>
    </xf>
    <xf numFmtId="0" fontId="29" fillId="0" borderId="0" xfId="3" applyFont="1">
      <alignment vertical="center"/>
    </xf>
    <xf numFmtId="0" fontId="30" fillId="0" borderId="60" xfId="3" applyFont="1" applyBorder="1">
      <alignment vertical="center"/>
    </xf>
    <xf numFmtId="0" fontId="32" fillId="0" borderId="0" xfId="3" applyFont="1">
      <alignment vertical="center"/>
    </xf>
    <xf numFmtId="0" fontId="34" fillId="0" borderId="126" xfId="3" applyFont="1" applyBorder="1">
      <alignment vertical="center"/>
    </xf>
    <xf numFmtId="0" fontId="23" fillId="0" borderId="16" xfId="3" applyBorder="1">
      <alignment vertical="center"/>
    </xf>
    <xf numFmtId="0" fontId="23" fillId="0" borderId="127" xfId="3" applyBorder="1">
      <alignment vertical="center"/>
    </xf>
    <xf numFmtId="0" fontId="34" fillId="0" borderId="0" xfId="3" applyFont="1">
      <alignment vertical="center"/>
    </xf>
    <xf numFmtId="0" fontId="29" fillId="0" borderId="112" xfId="3" applyFont="1" applyBorder="1" applyAlignment="1">
      <alignment horizontal="center" vertical="center"/>
    </xf>
    <xf numFmtId="0" fontId="29" fillId="0" borderId="112" xfId="3" applyFont="1" applyBorder="1" applyAlignment="1">
      <alignment horizontal="center" vertical="center" shrinkToFit="1"/>
    </xf>
    <xf numFmtId="0" fontId="37" fillId="0" borderId="19" xfId="3" applyFont="1" applyBorder="1" applyAlignment="1">
      <alignment horizontal="center" vertical="center"/>
    </xf>
    <xf numFmtId="0" fontId="29" fillId="0" borderId="19" xfId="3" applyFont="1" applyBorder="1" applyAlignment="1">
      <alignment horizontal="center" vertical="center"/>
    </xf>
    <xf numFmtId="0" fontId="23" fillId="0" borderId="112" xfId="3" applyBorder="1">
      <alignment vertical="center"/>
    </xf>
    <xf numFmtId="0" fontId="23" fillId="0" borderId="19" xfId="3" applyBorder="1">
      <alignment vertical="center"/>
    </xf>
    <xf numFmtId="0" fontId="29" fillId="0" borderId="0" xfId="3" applyFont="1" applyAlignment="1">
      <alignment horizontal="center" vertical="center"/>
    </xf>
    <xf numFmtId="0" fontId="38" fillId="0" borderId="0" xfId="3" applyFont="1">
      <alignment vertical="center"/>
    </xf>
    <xf numFmtId="0" fontId="23" fillId="0" borderId="36" xfId="3" applyBorder="1">
      <alignment vertical="center"/>
    </xf>
    <xf numFmtId="0" fontId="29" fillId="0" borderId="36" xfId="3" applyFont="1" applyBorder="1" applyAlignment="1">
      <alignment horizontal="center" vertical="center"/>
    </xf>
    <xf numFmtId="0" fontId="8" fillId="0" borderId="0" xfId="1" applyNumberFormat="1" applyFont="1" applyFill="1" applyBorder="1" applyAlignment="1" applyProtection="1">
      <alignment vertical="center"/>
    </xf>
    <xf numFmtId="0" fontId="5" fillId="0" borderId="28" xfId="0" applyFont="1" applyBorder="1" applyAlignment="1">
      <alignment vertical="center"/>
    </xf>
    <xf numFmtId="0" fontId="5" fillId="0" borderId="9" xfId="0" applyFont="1" applyBorder="1" applyAlignment="1">
      <alignment vertical="center"/>
    </xf>
    <xf numFmtId="0" fontId="10" fillId="0" borderId="9" xfId="0" applyFont="1" applyBorder="1" applyAlignment="1">
      <alignment vertical="center"/>
    </xf>
    <xf numFmtId="0" fontId="11" fillId="0" borderId="0" xfId="0" applyFont="1" applyAlignment="1">
      <alignment vertical="center"/>
    </xf>
    <xf numFmtId="2" fontId="8" fillId="0" borderId="0" xfId="1" applyNumberFormat="1" applyFont="1" applyBorder="1" applyAlignment="1" applyProtection="1">
      <alignment horizontal="right" vertical="center"/>
    </xf>
    <xf numFmtId="2" fontId="0" fillId="0" borderId="0" xfId="1" applyNumberFormat="1" applyFont="1" applyBorder="1" applyProtection="1"/>
    <xf numFmtId="0" fontId="11" fillId="0" borderId="0" xfId="0" applyFont="1" applyAlignment="1">
      <alignment horizontal="left" vertical="center"/>
    </xf>
    <xf numFmtId="0" fontId="5" fillId="0" borderId="11" xfId="0" applyFont="1" applyBorder="1" applyAlignment="1">
      <alignment vertical="center"/>
    </xf>
    <xf numFmtId="0" fontId="5" fillId="0" borderId="12" xfId="0" applyFont="1" applyBorder="1" applyAlignment="1">
      <alignment vertical="center"/>
    </xf>
    <xf numFmtId="0" fontId="5" fillId="0" borderId="13" xfId="0" applyFont="1" applyBorder="1" applyAlignment="1">
      <alignment vertical="center"/>
    </xf>
    <xf numFmtId="0" fontId="5" fillId="0" borderId="1" xfId="0" applyFont="1" applyBorder="1" applyAlignment="1">
      <alignment vertical="center"/>
    </xf>
    <xf numFmtId="0" fontId="5" fillId="0" borderId="14" xfId="0" applyFont="1" applyBorder="1" applyAlignment="1">
      <alignment vertical="center"/>
    </xf>
    <xf numFmtId="0" fontId="5" fillId="0" borderId="130" xfId="0" applyFont="1" applyBorder="1" applyAlignment="1">
      <alignment vertical="center"/>
    </xf>
    <xf numFmtId="0" fontId="5" fillId="0" borderId="131" xfId="0" applyFont="1" applyBorder="1" applyAlignment="1">
      <alignment vertical="center"/>
    </xf>
    <xf numFmtId="0" fontId="5" fillId="0" borderId="125" xfId="0" applyFont="1" applyBorder="1" applyAlignment="1">
      <alignment vertical="center"/>
    </xf>
    <xf numFmtId="0" fontId="5" fillId="0" borderId="0" xfId="0" applyFont="1" applyAlignment="1">
      <alignment horizontal="left" vertical="center"/>
    </xf>
    <xf numFmtId="180" fontId="5" fillId="0" borderId="0" xfId="0" applyNumberFormat="1" applyFont="1" applyAlignment="1">
      <alignment horizontal="center" vertical="center"/>
    </xf>
    <xf numFmtId="20" fontId="5" fillId="0" borderId="0" xfId="0" applyNumberFormat="1" applyFont="1" applyAlignment="1">
      <alignment vertical="center"/>
    </xf>
    <xf numFmtId="0" fontId="5" fillId="0" borderId="15" xfId="0" applyFont="1" applyBorder="1" applyAlignment="1">
      <alignment vertical="center"/>
    </xf>
    <xf numFmtId="0" fontId="5" fillId="0" borderId="6" xfId="0" applyFont="1" applyBorder="1" applyAlignment="1">
      <alignment vertical="center"/>
    </xf>
    <xf numFmtId="0" fontId="5" fillId="0" borderId="5" xfId="0" applyFont="1" applyBorder="1" applyAlignment="1">
      <alignment vertical="center"/>
    </xf>
    <xf numFmtId="181" fontId="5" fillId="0" borderId="0" xfId="0" applyNumberFormat="1" applyFont="1" applyAlignment="1">
      <alignment vertical="center"/>
    </xf>
    <xf numFmtId="0" fontId="5" fillId="0" borderId="16" xfId="0" applyFont="1" applyBorder="1" applyAlignment="1">
      <alignment vertical="center"/>
    </xf>
    <xf numFmtId="178" fontId="5" fillId="0" borderId="136" xfId="0" applyNumberFormat="1" applyFont="1" applyBorder="1" applyAlignment="1">
      <alignment horizontal="center" vertical="center"/>
    </xf>
    <xf numFmtId="178" fontId="5" fillId="0" borderId="16" xfId="0" applyNumberFormat="1" applyFont="1" applyBorder="1" applyAlignment="1">
      <alignment horizontal="center" vertical="center"/>
    </xf>
    <xf numFmtId="0" fontId="11" fillId="0" borderId="0" xfId="0" applyFont="1" applyAlignment="1">
      <alignment horizontal="right" vertical="center"/>
    </xf>
    <xf numFmtId="178" fontId="20" fillId="3" borderId="16" xfId="0" applyNumberFormat="1" applyFont="1" applyFill="1" applyBorder="1" applyAlignment="1">
      <alignment horizontal="center" vertical="center"/>
    </xf>
    <xf numFmtId="178" fontId="11" fillId="0" borderId="16" xfId="0" applyNumberFormat="1" applyFont="1" applyBorder="1" applyAlignment="1">
      <alignment horizontal="center" vertical="center"/>
    </xf>
    <xf numFmtId="0" fontId="11" fillId="0" borderId="4" xfId="0" applyFont="1" applyBorder="1" applyAlignment="1">
      <alignment horizontal="right" vertical="center"/>
    </xf>
    <xf numFmtId="0" fontId="5" fillId="0" borderId="137" xfId="0" applyFont="1" applyBorder="1" applyAlignment="1">
      <alignment vertical="center"/>
    </xf>
    <xf numFmtId="0" fontId="11" fillId="0" borderId="9" xfId="0" applyFont="1" applyBorder="1" applyAlignment="1">
      <alignment vertical="top"/>
    </xf>
    <xf numFmtId="0" fontId="5" fillId="0" borderId="0" xfId="0" applyFont="1" applyAlignment="1">
      <alignment horizontal="center" vertical="center" wrapText="1"/>
    </xf>
    <xf numFmtId="0" fontId="5" fillId="0" borderId="25" xfId="0" applyFont="1" applyBorder="1" applyAlignment="1">
      <alignment horizontal="center" vertical="center"/>
    </xf>
    <xf numFmtId="0" fontId="5" fillId="0" borderId="143" xfId="0" applyFont="1" applyBorder="1" applyAlignment="1">
      <alignment horizontal="center" vertical="center" wrapText="1"/>
    </xf>
    <xf numFmtId="0" fontId="5" fillId="0" borderId="144" xfId="0" applyFont="1" applyBorder="1" applyAlignment="1">
      <alignment horizontal="center" vertical="center" wrapText="1"/>
    </xf>
    <xf numFmtId="0" fontId="5" fillId="0" borderId="145"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0" xfId="0" applyFont="1" applyAlignment="1">
      <alignment horizontal="right" vertical="center"/>
    </xf>
    <xf numFmtId="0" fontId="8" fillId="0" borderId="7" xfId="0" applyFont="1" applyBorder="1" applyAlignment="1">
      <alignment vertical="center"/>
    </xf>
    <xf numFmtId="0" fontId="8" fillId="0" borderId="45" xfId="0" applyFont="1" applyBorder="1" applyAlignment="1">
      <alignment vertical="center"/>
    </xf>
    <xf numFmtId="0" fontId="5" fillId="0" borderId="0" xfId="0" applyFont="1" applyAlignment="1" applyProtection="1">
      <alignment horizontal="center" vertical="center"/>
      <protection locked="0"/>
    </xf>
    <xf numFmtId="0" fontId="3" fillId="0" borderId="0" xfId="5" applyAlignment="1">
      <alignment vertical="center"/>
    </xf>
    <xf numFmtId="0" fontId="10" fillId="0" borderId="0" xfId="5" applyFont="1" applyAlignment="1">
      <alignment vertical="center"/>
    </xf>
    <xf numFmtId="0" fontId="5" fillId="0" borderId="0" xfId="5" applyFont="1" applyAlignment="1">
      <alignment vertical="center"/>
    </xf>
    <xf numFmtId="0" fontId="5" fillId="0" borderId="25" xfId="5" applyFont="1" applyBorder="1" applyAlignment="1">
      <alignment horizontal="center" vertical="center"/>
    </xf>
    <xf numFmtId="0" fontId="40" fillId="0" borderId="25" xfId="5" quotePrefix="1" applyFont="1" applyBorder="1" applyAlignment="1">
      <alignment horizontal="center" vertical="center"/>
    </xf>
    <xf numFmtId="0" fontId="40" fillId="0" borderId="25" xfId="5" applyFont="1" applyBorder="1" applyAlignment="1">
      <alignment horizontal="center" vertical="center"/>
    </xf>
    <xf numFmtId="0" fontId="0" fillId="0" borderId="0" xfId="0" applyAlignment="1">
      <alignment horizontal="center" vertical="center"/>
    </xf>
    <xf numFmtId="0" fontId="0" fillId="0" borderId="25" xfId="0" applyBorder="1" applyAlignment="1">
      <alignment horizontal="center" vertical="center"/>
    </xf>
    <xf numFmtId="0" fontId="50" fillId="0" borderId="0" xfId="0" applyFont="1" applyAlignment="1">
      <alignment vertical="top"/>
    </xf>
    <xf numFmtId="0" fontId="51" fillId="2" borderId="25" xfId="0" applyFont="1" applyFill="1" applyBorder="1" applyAlignment="1">
      <alignment vertical="center"/>
    </xf>
    <xf numFmtId="0" fontId="51" fillId="2" borderId="49" xfId="0" applyFont="1" applyFill="1" applyBorder="1" applyAlignment="1">
      <alignment vertical="center"/>
    </xf>
    <xf numFmtId="0" fontId="51" fillId="0" borderId="0" xfId="0" applyFont="1"/>
    <xf numFmtId="0" fontId="41" fillId="0" borderId="0" xfId="0" applyFont="1" applyAlignment="1">
      <alignment vertical="center"/>
    </xf>
    <xf numFmtId="0" fontId="43" fillId="0" borderId="0" xfId="6" applyFont="1" applyAlignment="1">
      <alignment horizontal="center" vertical="center"/>
    </xf>
    <xf numFmtId="0" fontId="40" fillId="0" borderId="0" xfId="0" quotePrefix="1" applyFont="1" applyAlignment="1">
      <alignment horizontal="center" vertical="center"/>
    </xf>
    <xf numFmtId="0" fontId="40" fillId="0" borderId="0" xfId="0" applyFont="1" applyAlignment="1">
      <alignment horizontal="center" vertical="center"/>
    </xf>
    <xf numFmtId="0" fontId="42" fillId="0" borderId="0" xfId="6" applyFont="1" applyAlignment="1">
      <alignment horizontal="center" vertical="center"/>
    </xf>
    <xf numFmtId="0" fontId="44" fillId="0" borderId="142" xfId="7" applyFont="1" applyBorder="1" applyAlignment="1">
      <alignment horizontal="center" vertical="center"/>
    </xf>
    <xf numFmtId="0" fontId="51" fillId="0" borderId="0" xfId="0" applyFont="1" applyAlignment="1">
      <alignment vertical="center"/>
    </xf>
    <xf numFmtId="0" fontId="5" fillId="4" borderId="40" xfId="0" applyFont="1" applyFill="1" applyBorder="1" applyAlignment="1">
      <alignment horizontal="center" vertical="center"/>
    </xf>
    <xf numFmtId="0" fontId="5" fillId="4" borderId="49" xfId="0" applyFont="1" applyFill="1" applyBorder="1" applyAlignment="1">
      <alignment horizontal="center" vertical="center"/>
    </xf>
    <xf numFmtId="178" fontId="0" fillId="0" borderId="25" xfId="0" applyNumberFormat="1" applyBorder="1" applyAlignment="1">
      <alignment horizontal="center" vertical="center"/>
    </xf>
    <xf numFmtId="0" fontId="54" fillId="0" borderId="40" xfId="0" applyFont="1" applyBorder="1" applyAlignment="1">
      <alignment horizontal="center" vertical="center"/>
    </xf>
    <xf numFmtId="178" fontId="54" fillId="0" borderId="25" xfId="0" applyNumberFormat="1" applyFont="1" applyBorder="1" applyAlignment="1">
      <alignment horizontal="center" vertical="center"/>
    </xf>
    <xf numFmtId="176" fontId="54" fillId="0" borderId="25" xfId="0" applyNumberFormat="1" applyFont="1" applyBorder="1" applyAlignment="1">
      <alignment horizontal="center" vertical="center"/>
    </xf>
    <xf numFmtId="0" fontId="54" fillId="0" borderId="25" xfId="0" applyFont="1" applyBorder="1" applyAlignment="1">
      <alignment horizontal="center" vertical="center"/>
    </xf>
    <xf numFmtId="0" fontId="0" fillId="0" borderId="25" xfId="0" applyBorder="1" applyAlignment="1" applyProtection="1">
      <alignment horizontal="center" vertical="center"/>
      <protection locked="0"/>
    </xf>
    <xf numFmtId="182" fontId="0" fillId="0" borderId="25" xfId="0" applyNumberFormat="1" applyBorder="1" applyAlignment="1">
      <alignment horizontal="center" vertical="center"/>
    </xf>
    <xf numFmtId="0" fontId="0" fillId="0" borderId="25" xfId="0" applyBorder="1" applyAlignment="1">
      <alignment vertical="center"/>
    </xf>
    <xf numFmtId="0" fontId="5" fillId="0" borderId="40" xfId="0" applyFont="1" applyBorder="1" applyAlignment="1">
      <alignment horizontal="center" vertical="center" wrapText="1"/>
    </xf>
    <xf numFmtId="0" fontId="5" fillId="0" borderId="144" xfId="0" applyFont="1" applyBorder="1" applyAlignment="1">
      <alignment vertical="center" wrapText="1"/>
    </xf>
    <xf numFmtId="0" fontId="5" fillId="0" borderId="49" xfId="0" applyFont="1" applyBorder="1" applyAlignment="1">
      <alignment vertical="center" wrapText="1"/>
    </xf>
    <xf numFmtId="14" fontId="5" fillId="0" borderId="49" xfId="0" applyNumberFormat="1" applyFont="1" applyBorder="1" applyAlignment="1">
      <alignment horizontal="center" vertical="center" wrapText="1"/>
    </xf>
    <xf numFmtId="0" fontId="0" fillId="0" borderId="40" xfId="0" applyBorder="1" applyAlignment="1">
      <alignment horizontal="center" vertical="center"/>
    </xf>
    <xf numFmtId="0" fontId="5" fillId="0" borderId="40" xfId="0" applyFont="1" applyBorder="1" applyAlignment="1" applyProtection="1">
      <alignment horizontal="center" vertical="center"/>
      <protection locked="0"/>
    </xf>
    <xf numFmtId="0" fontId="5" fillId="0" borderId="25" xfId="0" applyFont="1" applyBorder="1" applyAlignment="1">
      <alignment vertical="center"/>
    </xf>
    <xf numFmtId="0" fontId="0" fillId="0" borderId="25" xfId="0" applyBorder="1" applyProtection="1">
      <protection locked="0"/>
    </xf>
    <xf numFmtId="0" fontId="5" fillId="2" borderId="81" xfId="0" applyFont="1" applyFill="1" applyBorder="1" applyAlignment="1">
      <alignment vertical="center"/>
    </xf>
    <xf numFmtId="0" fontId="8" fillId="2" borderId="121" xfId="0" applyFont="1" applyFill="1" applyBorder="1" applyAlignment="1">
      <alignment vertical="center"/>
    </xf>
    <xf numFmtId="0" fontId="8" fillId="2" borderId="82" xfId="0" applyFont="1" applyFill="1" applyBorder="1" applyAlignment="1">
      <alignment vertical="center"/>
    </xf>
    <xf numFmtId="14" fontId="5" fillId="0" borderId="25" xfId="0" applyNumberFormat="1" applyFont="1" applyBorder="1" applyAlignment="1">
      <alignment horizontal="center" vertical="center" wrapText="1"/>
    </xf>
    <xf numFmtId="0" fontId="10" fillId="0" borderId="0" xfId="0" applyFont="1" applyAlignment="1">
      <alignment horizontal="right" vertical="center"/>
    </xf>
    <xf numFmtId="0" fontId="5" fillId="0" borderId="66" xfId="0" applyFont="1" applyBorder="1" applyAlignment="1">
      <alignment horizontal="center" vertical="center" wrapText="1"/>
    </xf>
    <xf numFmtId="0" fontId="5" fillId="0" borderId="96" xfId="0" applyFont="1" applyBorder="1" applyAlignment="1">
      <alignment horizontal="center" vertical="center" wrapText="1"/>
    </xf>
    <xf numFmtId="0" fontId="5" fillId="0" borderId="96" xfId="0" applyFont="1" applyBorder="1" applyAlignment="1">
      <alignment vertical="center" wrapText="1"/>
    </xf>
    <xf numFmtId="0" fontId="5" fillId="0" borderId="66" xfId="0" applyFont="1" applyBorder="1" applyAlignment="1">
      <alignment vertical="center" wrapText="1"/>
    </xf>
    <xf numFmtId="0" fontId="5" fillId="0" borderId="157" xfId="0" applyFont="1" applyBorder="1" applyAlignment="1">
      <alignment horizontal="center" vertical="center" wrapText="1"/>
    </xf>
    <xf numFmtId="0" fontId="5" fillId="0" borderId="157" xfId="0" applyFont="1" applyBorder="1" applyAlignment="1">
      <alignment vertical="center" wrapText="1"/>
    </xf>
    <xf numFmtId="0" fontId="5" fillId="0" borderId="10" xfId="0" applyFont="1" applyBorder="1" applyAlignment="1">
      <alignment vertical="center"/>
    </xf>
    <xf numFmtId="0" fontId="5" fillId="0" borderId="8" xfId="0" applyFont="1" applyBorder="1" applyAlignment="1">
      <alignment vertical="center"/>
    </xf>
    <xf numFmtId="2" fontId="8" fillId="0" borderId="10" xfId="0" applyNumberFormat="1" applyFont="1" applyBorder="1" applyAlignment="1">
      <alignment horizontal="right" vertical="center"/>
    </xf>
    <xf numFmtId="2" fontId="8" fillId="0" borderId="8" xfId="0" applyNumberFormat="1" applyFont="1" applyBorder="1" applyAlignment="1">
      <alignment horizontal="right" vertical="center"/>
    </xf>
    <xf numFmtId="0" fontId="8" fillId="0" borderId="129" xfId="1" applyNumberFormat="1" applyFont="1" applyFill="1" applyBorder="1" applyAlignment="1" applyProtection="1">
      <alignment horizontal="right" vertical="center"/>
    </xf>
    <xf numFmtId="0" fontId="8" fillId="0" borderId="42" xfId="1" applyNumberFormat="1" applyFont="1" applyFill="1" applyBorder="1" applyAlignment="1" applyProtection="1">
      <alignment horizontal="right" vertical="center"/>
    </xf>
    <xf numFmtId="0" fontId="5" fillId="0" borderId="30" xfId="0" applyFont="1" applyBorder="1" applyAlignment="1">
      <alignment horizontal="center" vertical="center"/>
    </xf>
    <xf numFmtId="0" fontId="5" fillId="0" borderId="31" xfId="0" applyFont="1" applyBorder="1" applyAlignment="1">
      <alignment horizontal="center" vertical="center"/>
    </xf>
    <xf numFmtId="0" fontId="17" fillId="0" borderId="25" xfId="0" applyFont="1" applyBorder="1" applyAlignment="1">
      <alignment horizontal="center" vertical="center" wrapText="1"/>
    </xf>
    <xf numFmtId="0" fontId="17" fillId="0" borderId="25" xfId="0" applyFont="1" applyBorder="1" applyAlignment="1">
      <alignment horizontal="center" vertical="center"/>
    </xf>
    <xf numFmtId="0" fontId="17" fillId="0" borderId="24" xfId="0" applyFont="1" applyBorder="1" applyAlignment="1">
      <alignment horizontal="center" vertical="center"/>
    </xf>
    <xf numFmtId="0" fontId="5" fillId="0" borderId="18" xfId="0" applyFont="1" applyBorder="1" applyAlignment="1">
      <alignment horizontal="center" vertical="center"/>
    </xf>
    <xf numFmtId="0" fontId="5" fillId="0" borderId="9" xfId="0" applyFont="1" applyBorder="1" applyAlignment="1">
      <alignment horizontal="center" vertical="center"/>
    </xf>
    <xf numFmtId="0" fontId="5" fillId="0" borderId="27" xfId="0" applyFont="1" applyBorder="1" applyAlignment="1">
      <alignment horizontal="center" vertical="center"/>
    </xf>
    <xf numFmtId="0" fontId="5" fillId="0" borderId="128" xfId="0" applyFont="1" applyBorder="1" applyAlignment="1">
      <alignment vertical="center"/>
    </xf>
    <xf numFmtId="0" fontId="5" fillId="0" borderId="42" xfId="0" applyFont="1" applyBorder="1" applyAlignment="1">
      <alignment vertical="center"/>
    </xf>
    <xf numFmtId="0" fontId="5" fillId="0" borderId="9" xfId="0" applyFont="1" applyBorder="1" applyAlignment="1">
      <alignment vertical="center"/>
    </xf>
    <xf numFmtId="0" fontId="5" fillId="0" borderId="27" xfId="0" applyFont="1" applyBorder="1" applyAlignment="1">
      <alignment vertical="center"/>
    </xf>
    <xf numFmtId="0" fontId="11" fillId="0" borderId="15" xfId="0" applyFont="1" applyBorder="1" applyAlignment="1">
      <alignment horizontal="center" vertical="center"/>
    </xf>
    <xf numFmtId="0" fontId="11" fillId="0" borderId="128" xfId="0" applyFont="1" applyBorder="1" applyAlignment="1">
      <alignment horizontal="center" vertical="center"/>
    </xf>
    <xf numFmtId="2" fontId="8" fillId="0" borderId="128" xfId="1" applyNumberFormat="1" applyFont="1" applyFill="1" applyBorder="1" applyAlignment="1" applyProtection="1">
      <alignment horizontal="right" vertical="center"/>
    </xf>
    <xf numFmtId="2" fontId="8" fillId="0" borderId="38" xfId="1" applyNumberFormat="1" applyFont="1" applyFill="1" applyBorder="1" applyAlignment="1" applyProtection="1">
      <alignment horizontal="right" vertical="center"/>
    </xf>
    <xf numFmtId="0" fontId="11" fillId="0" borderId="27" xfId="0" applyFont="1" applyBorder="1" applyAlignment="1">
      <alignment horizontal="left" vertical="center"/>
    </xf>
    <xf numFmtId="0" fontId="11" fillId="0" borderId="129" xfId="0" applyFont="1" applyBorder="1" applyAlignment="1">
      <alignment horizontal="left" vertical="center"/>
    </xf>
    <xf numFmtId="0" fontId="5" fillId="0" borderId="53" xfId="0" applyFont="1" applyBorder="1" applyAlignment="1">
      <alignment horizontal="center" vertical="center"/>
    </xf>
    <xf numFmtId="0" fontId="11" fillId="0" borderId="8" xfId="0" applyFont="1" applyBorder="1" applyAlignment="1">
      <alignment horizontal="center" vertical="center"/>
    </xf>
    <xf numFmtId="0" fontId="11" fillId="0" borderId="48" xfId="0" applyFont="1" applyBorder="1" applyAlignment="1">
      <alignment horizontal="center" vertical="center"/>
    </xf>
    <xf numFmtId="179" fontId="8" fillId="0" borderId="44" xfId="0" applyNumberFormat="1" applyFont="1" applyBorder="1" applyAlignment="1">
      <alignment horizontal="right" vertical="center"/>
    </xf>
    <xf numFmtId="179" fontId="8" fillId="0" borderId="7" xfId="0" applyNumberFormat="1" applyFont="1" applyBorder="1" applyAlignment="1">
      <alignment horizontal="right" vertical="center"/>
    </xf>
    <xf numFmtId="0" fontId="5" fillId="0" borderId="7" xfId="0" applyFont="1" applyBorder="1" applyAlignment="1">
      <alignment horizontal="center" vertical="center"/>
    </xf>
    <xf numFmtId="0" fontId="5" fillId="0" borderId="45"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5" fillId="0" borderId="32" xfId="0" applyFont="1" applyBorder="1" applyAlignment="1">
      <alignment vertical="center"/>
    </xf>
    <xf numFmtId="0" fontId="5" fillId="0" borderId="2" xfId="0" applyFont="1" applyBorder="1" applyAlignment="1">
      <alignment vertical="center"/>
    </xf>
    <xf numFmtId="0" fontId="8" fillId="0" borderId="38" xfId="0" applyFont="1" applyBorder="1" applyAlignment="1">
      <alignment horizontal="right" vertical="center"/>
    </xf>
    <xf numFmtId="0" fontId="8" fillId="0" borderId="7" xfId="0" applyFont="1" applyBorder="1" applyAlignment="1">
      <alignment horizontal="right" vertical="center"/>
    </xf>
    <xf numFmtId="2" fontId="12" fillId="0" borderId="0" xfId="0" applyNumberFormat="1" applyFont="1" applyAlignment="1">
      <alignment horizontal="center" vertical="center"/>
    </xf>
    <xf numFmtId="0" fontId="8" fillId="0" borderId="0" xfId="0" applyFont="1" applyAlignment="1">
      <alignment horizontal="center" vertical="center"/>
    </xf>
    <xf numFmtId="0" fontId="10" fillId="2" borderId="41" xfId="0" applyFont="1" applyFill="1" applyBorder="1" applyAlignment="1" applyProtection="1">
      <alignment horizontal="center" vertical="center"/>
      <protection locked="0"/>
    </xf>
    <xf numFmtId="0" fontId="10" fillId="2" borderId="46" xfId="0" applyFont="1" applyFill="1" applyBorder="1" applyAlignment="1" applyProtection="1">
      <alignment horizontal="center" vertical="center"/>
      <protection locked="0"/>
    </xf>
    <xf numFmtId="0" fontId="5" fillId="3" borderId="54" xfId="0" applyFont="1" applyFill="1" applyBorder="1" applyAlignment="1">
      <alignment horizontal="center" vertical="center"/>
    </xf>
    <xf numFmtId="0" fontId="5" fillId="3" borderId="41" xfId="0" applyFont="1" applyFill="1" applyBorder="1" applyAlignment="1">
      <alignment horizontal="center" vertical="center"/>
    </xf>
    <xf numFmtId="0" fontId="5" fillId="0" borderId="6" xfId="0" applyFont="1" applyBorder="1" applyAlignment="1">
      <alignment vertical="center"/>
    </xf>
    <xf numFmtId="0" fontId="19" fillId="0" borderId="29" xfId="0" applyFont="1" applyBorder="1" applyAlignment="1">
      <alignment horizontal="center" vertical="center"/>
    </xf>
    <xf numFmtId="0" fontId="19" fillId="0" borderId="8" xfId="0" applyFont="1" applyBorder="1" applyAlignment="1">
      <alignment horizontal="center" vertical="center"/>
    </xf>
    <xf numFmtId="0" fontId="10" fillId="2" borderId="8" xfId="0" applyFont="1" applyFill="1" applyBorder="1" applyAlignment="1" applyProtection="1">
      <alignment horizontal="center" vertical="center" shrinkToFit="1"/>
      <protection locked="0"/>
    </xf>
    <xf numFmtId="0" fontId="10" fillId="2" borderId="48" xfId="0" applyFont="1" applyFill="1" applyBorder="1" applyAlignment="1" applyProtection="1">
      <alignment horizontal="center" vertical="center" shrinkToFit="1"/>
      <protection locked="0"/>
    </xf>
    <xf numFmtId="0" fontId="5" fillId="0" borderId="28" xfId="0" applyFont="1" applyBorder="1" applyAlignment="1">
      <alignment vertical="center"/>
    </xf>
    <xf numFmtId="0" fontId="5" fillId="0" borderId="41" xfId="0" applyFont="1" applyBorder="1" applyAlignment="1">
      <alignment vertical="center"/>
    </xf>
    <xf numFmtId="0" fontId="5" fillId="0" borderId="46" xfId="0" applyFont="1" applyBorder="1" applyAlignment="1">
      <alignment vertical="center"/>
    </xf>
    <xf numFmtId="0" fontId="10" fillId="2" borderId="41" xfId="0" applyFont="1" applyFill="1" applyBorder="1" applyAlignment="1" applyProtection="1">
      <alignment vertical="center" shrinkToFit="1"/>
      <protection locked="0"/>
    </xf>
    <xf numFmtId="0" fontId="10" fillId="2" borderId="47" xfId="0" applyFont="1" applyFill="1" applyBorder="1" applyAlignment="1" applyProtection="1">
      <alignment vertical="center" shrinkToFit="1"/>
      <protection locked="0"/>
    </xf>
    <xf numFmtId="0" fontId="0" fillId="2" borderId="40" xfId="0" applyFill="1" applyBorder="1" applyAlignment="1" applyProtection="1">
      <alignment horizontal="center" vertical="center"/>
      <protection locked="0"/>
    </xf>
    <xf numFmtId="0" fontId="0" fillId="2" borderId="4" xfId="0" applyFill="1" applyBorder="1" applyAlignment="1" applyProtection="1">
      <alignment horizontal="center" vertical="center"/>
      <protection locked="0"/>
    </xf>
    <xf numFmtId="0" fontId="0" fillId="2" borderId="49" xfId="0" applyFill="1" applyBorder="1" applyAlignment="1" applyProtection="1">
      <alignment horizontal="center" vertical="center"/>
      <protection locked="0"/>
    </xf>
    <xf numFmtId="178" fontId="8" fillId="0" borderId="29" xfId="0" applyNumberFormat="1" applyFont="1" applyBorder="1" applyAlignment="1">
      <alignment horizontal="right" vertical="center"/>
    </xf>
    <xf numFmtId="178" fontId="8" fillId="0" borderId="8" xfId="0" applyNumberFormat="1" applyFont="1" applyBorder="1" applyAlignment="1">
      <alignment horizontal="right" vertical="center"/>
    </xf>
    <xf numFmtId="0" fontId="18" fillId="0" borderId="8" xfId="0" applyFont="1" applyBorder="1" applyAlignment="1">
      <alignment horizontal="center" vertical="center"/>
    </xf>
    <xf numFmtId="0" fontId="18" fillId="0" borderId="6" xfId="0" applyFont="1" applyBorder="1" applyAlignment="1">
      <alignment horizontal="center" vertical="center"/>
    </xf>
    <xf numFmtId="0" fontId="5" fillId="0" borderId="50" xfId="0" applyFont="1" applyBorder="1" applyAlignment="1">
      <alignment horizontal="center" vertical="center"/>
    </xf>
    <xf numFmtId="0" fontId="5" fillId="0" borderId="51" xfId="0" applyFont="1" applyBorder="1" applyAlignment="1">
      <alignment horizontal="center" vertical="center"/>
    </xf>
    <xf numFmtId="0" fontId="5" fillId="0" borderId="52" xfId="0" applyFont="1" applyBorder="1" applyAlignment="1">
      <alignment horizontal="center" vertical="center"/>
    </xf>
    <xf numFmtId="0" fontId="17" fillId="0" borderId="17" xfId="0" applyFont="1" applyBorder="1" applyAlignment="1">
      <alignment horizontal="center" vertical="center"/>
    </xf>
    <xf numFmtId="0" fontId="17" fillId="0" borderId="23" xfId="0" applyFont="1" applyBorder="1" applyAlignment="1">
      <alignment horizontal="center" vertical="center"/>
    </xf>
    <xf numFmtId="0" fontId="0" fillId="0" borderId="40" xfId="0" applyBorder="1" applyAlignment="1">
      <alignment horizontal="center" vertical="center"/>
    </xf>
    <xf numFmtId="0" fontId="0" fillId="0" borderId="49" xfId="0" applyBorder="1" applyAlignment="1">
      <alignment horizontal="center" vertical="center"/>
    </xf>
    <xf numFmtId="0" fontId="0" fillId="0" borderId="25" xfId="0" applyBorder="1" applyAlignment="1">
      <alignment horizontal="center" vertical="center"/>
    </xf>
    <xf numFmtId="0" fontId="5" fillId="0" borderId="25" xfId="0" applyFont="1" applyBorder="1" applyAlignment="1">
      <alignment horizontal="center" vertical="center"/>
    </xf>
    <xf numFmtId="0" fontId="5" fillId="0" borderId="24" xfId="0" applyFont="1" applyBorder="1" applyAlignment="1">
      <alignment horizontal="center" vertical="center"/>
    </xf>
    <xf numFmtId="0" fontId="10" fillId="2" borderId="6" xfId="0" applyFont="1" applyFill="1" applyBorder="1" applyAlignment="1" applyProtection="1">
      <alignment horizontal="center" vertical="center" shrinkToFit="1"/>
      <protection locked="0"/>
    </xf>
    <xf numFmtId="0" fontId="3" fillId="0" borderId="15" xfId="1" applyNumberFormat="1" applyFont="1" applyFill="1" applyBorder="1" applyAlignment="1" applyProtection="1">
      <alignment horizontal="center"/>
    </xf>
    <xf numFmtId="0" fontId="3" fillId="0" borderId="128" xfId="1" applyNumberFormat="1" applyFont="1" applyFill="1" applyBorder="1" applyAlignment="1" applyProtection="1">
      <alignment horizontal="center"/>
    </xf>
    <xf numFmtId="0" fontId="8" fillId="0" borderId="128" xfId="1" applyNumberFormat="1" applyFont="1" applyFill="1" applyBorder="1" applyAlignment="1" applyProtection="1">
      <alignment horizontal="right" vertical="center"/>
    </xf>
    <xf numFmtId="0" fontId="8" fillId="0" borderId="38" xfId="1" applyNumberFormat="1" applyFont="1" applyFill="1" applyBorder="1" applyAlignment="1" applyProtection="1">
      <alignment horizontal="right" vertical="center"/>
    </xf>
    <xf numFmtId="0" fontId="11" fillId="0" borderId="128" xfId="0" applyFont="1" applyBorder="1" applyAlignment="1">
      <alignment vertical="center"/>
    </xf>
    <xf numFmtId="0" fontId="3" fillId="0" borderId="9" xfId="1" applyNumberFormat="1" applyFont="1" applyFill="1" applyBorder="1" applyAlignment="1" applyProtection="1">
      <alignment horizontal="center"/>
    </xf>
    <xf numFmtId="0" fontId="3" fillId="0" borderId="27" xfId="1" applyNumberFormat="1" applyFont="1" applyFill="1" applyBorder="1" applyAlignment="1" applyProtection="1">
      <alignment horizontal="center"/>
    </xf>
    <xf numFmtId="0" fontId="11" fillId="0" borderId="129" xfId="0" applyFont="1" applyBorder="1" applyAlignment="1">
      <alignment vertical="center"/>
    </xf>
    <xf numFmtId="0" fontId="9" fillId="2" borderId="62" xfId="0" applyFont="1" applyFill="1" applyBorder="1" applyAlignment="1" applyProtection="1">
      <alignment horizontal="center" vertical="center" shrinkToFit="1"/>
      <protection locked="0"/>
    </xf>
    <xf numFmtId="0" fontId="9" fillId="2" borderId="59" xfId="0" applyFont="1" applyFill="1" applyBorder="1" applyAlignment="1" applyProtection="1">
      <alignment horizontal="center" vertical="center" shrinkToFit="1"/>
      <protection locked="0"/>
    </xf>
    <xf numFmtId="0" fontId="9" fillId="2" borderId="58" xfId="0" applyFont="1" applyFill="1" applyBorder="1" applyAlignment="1" applyProtection="1">
      <alignment horizontal="center" vertical="center" shrinkToFit="1"/>
      <protection locked="0"/>
    </xf>
    <xf numFmtId="0" fontId="9" fillId="2" borderId="79" xfId="0" applyFont="1" applyFill="1" applyBorder="1" applyAlignment="1" applyProtection="1">
      <alignment horizontal="center" vertical="center" shrinkToFit="1"/>
      <protection locked="0"/>
    </xf>
    <xf numFmtId="0" fontId="9" fillId="2" borderId="78" xfId="0" applyFont="1" applyFill="1" applyBorder="1" applyAlignment="1" applyProtection="1">
      <alignment horizontal="center" vertical="center" shrinkToFit="1"/>
      <protection locked="0"/>
    </xf>
    <xf numFmtId="178" fontId="9" fillId="2" borderId="64" xfId="0" applyNumberFormat="1" applyFont="1" applyFill="1" applyBorder="1" applyAlignment="1" applyProtection="1">
      <alignment horizontal="center" vertical="center" shrinkToFit="1"/>
      <protection locked="0"/>
    </xf>
    <xf numFmtId="178" fontId="9" fillId="2" borderId="65" xfId="0" applyNumberFormat="1" applyFont="1" applyFill="1" applyBorder="1" applyAlignment="1" applyProtection="1">
      <alignment horizontal="center" vertical="center" shrinkToFit="1"/>
      <protection locked="0"/>
    </xf>
    <xf numFmtId="0" fontId="10" fillId="0" borderId="22" xfId="0" applyFont="1" applyBorder="1" applyAlignment="1">
      <alignment horizontal="center" vertical="center"/>
    </xf>
    <xf numFmtId="0" fontId="10" fillId="0" borderId="20" xfId="0" applyFont="1" applyBorder="1" applyAlignment="1">
      <alignment horizontal="center" vertical="center"/>
    </xf>
    <xf numFmtId="0" fontId="10" fillId="0" borderId="63" xfId="0" applyFont="1" applyBorder="1" applyAlignment="1">
      <alignment horizontal="center" vertical="center"/>
    </xf>
    <xf numFmtId="0" fontId="9" fillId="2" borderId="71" xfId="0" applyFont="1" applyFill="1" applyBorder="1" applyAlignment="1" applyProtection="1">
      <alignment horizontal="center" vertical="center" shrinkToFit="1"/>
      <protection locked="0"/>
    </xf>
    <xf numFmtId="0" fontId="9" fillId="2" borderId="72" xfId="0" applyFont="1" applyFill="1" applyBorder="1" applyAlignment="1" applyProtection="1">
      <alignment horizontal="center" vertical="center" shrinkToFit="1"/>
      <protection locked="0"/>
    </xf>
    <xf numFmtId="0" fontId="5" fillId="2" borderId="71" xfId="0" applyFont="1" applyFill="1" applyBorder="1" applyAlignment="1">
      <alignment horizontal="center" vertical="center"/>
    </xf>
    <xf numFmtId="0" fontId="5" fillId="2" borderId="72" xfId="0" applyFont="1" applyFill="1" applyBorder="1" applyAlignment="1">
      <alignment horizontal="center" vertical="center"/>
    </xf>
    <xf numFmtId="0" fontId="5" fillId="2" borderId="64" xfId="0" applyFont="1" applyFill="1" applyBorder="1" applyAlignment="1">
      <alignment horizontal="center" vertical="center"/>
    </xf>
    <xf numFmtId="0" fontId="5" fillId="2" borderId="65" xfId="0" applyFont="1" applyFill="1" applyBorder="1" applyAlignment="1">
      <alignment horizontal="center" vertical="center"/>
    </xf>
    <xf numFmtId="0" fontId="5" fillId="2" borderId="87" xfId="0" applyFont="1" applyFill="1" applyBorder="1" applyAlignment="1">
      <alignment horizontal="center" vertical="center"/>
    </xf>
    <xf numFmtId="0" fontId="5" fillId="0" borderId="42" xfId="0" applyFont="1" applyBorder="1" applyAlignment="1">
      <alignment horizontal="center" vertical="center"/>
    </xf>
    <xf numFmtId="0" fontId="5" fillId="0" borderId="55" xfId="0" applyFont="1" applyBorder="1" applyAlignment="1">
      <alignment horizontal="center" vertical="center"/>
    </xf>
    <xf numFmtId="0" fontId="5" fillId="0" borderId="0" xfId="0" applyFont="1" applyAlignment="1">
      <alignment horizontal="center" vertical="center"/>
    </xf>
    <xf numFmtId="0" fontId="5" fillId="0" borderId="32" xfId="0" applyFont="1" applyBorder="1" applyAlignment="1">
      <alignment horizontal="center" vertical="center"/>
    </xf>
    <xf numFmtId="0" fontId="5" fillId="0" borderId="2" xfId="0" applyFont="1" applyBorder="1" applyAlignment="1">
      <alignment horizontal="center" vertical="center"/>
    </xf>
    <xf numFmtId="0" fontId="5" fillId="0" borderId="69" xfId="0" applyFont="1" applyBorder="1" applyAlignment="1">
      <alignment horizontal="center" vertical="center"/>
    </xf>
    <xf numFmtId="0" fontId="5" fillId="0" borderId="70" xfId="0" applyFont="1" applyBorder="1" applyAlignment="1">
      <alignment horizontal="center" vertical="center"/>
    </xf>
    <xf numFmtId="0" fontId="5" fillId="0" borderId="126" xfId="0" applyFont="1" applyBorder="1" applyAlignment="1">
      <alignment horizontal="center" vertical="center"/>
    </xf>
    <xf numFmtId="0" fontId="5" fillId="0" borderId="16" xfId="0" applyFont="1" applyBorder="1" applyAlignment="1">
      <alignment horizontal="center" vertical="center"/>
    </xf>
    <xf numFmtId="0" fontId="5" fillId="0" borderId="127" xfId="0" applyFont="1" applyBorder="1" applyAlignment="1">
      <alignment horizontal="center" vertical="center"/>
    </xf>
    <xf numFmtId="0" fontId="5" fillId="0" borderId="30"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6" xfId="0" applyFont="1" applyBorder="1" applyAlignment="1">
      <alignment horizontal="center" vertical="center"/>
    </xf>
    <xf numFmtId="0" fontId="5" fillId="0" borderId="17" xfId="0" applyFont="1" applyBorder="1" applyAlignment="1">
      <alignment horizontal="center" vertical="center"/>
    </xf>
    <xf numFmtId="0" fontId="15" fillId="0" borderId="69" xfId="0" applyFont="1" applyBorder="1" applyAlignment="1">
      <alignment horizontal="center" vertical="center" wrapText="1"/>
    </xf>
    <xf numFmtId="0" fontId="15" fillId="0" borderId="9" xfId="0" applyFont="1" applyBorder="1" applyAlignment="1">
      <alignment horizontal="center" vertical="center" wrapText="1"/>
    </xf>
    <xf numFmtId="0" fontId="15" fillId="0" borderId="60" xfId="0" applyFont="1" applyBorder="1" applyAlignment="1">
      <alignment horizontal="center" vertical="center" wrapText="1"/>
    </xf>
    <xf numFmtId="0" fontId="15" fillId="0" borderId="0" xfId="0" applyFont="1" applyAlignment="1">
      <alignment horizontal="center" vertical="center" wrapText="1"/>
    </xf>
    <xf numFmtId="0" fontId="15" fillId="0" borderId="33" xfId="0" applyFont="1" applyBorder="1" applyAlignment="1">
      <alignment horizontal="center" vertical="center" wrapText="1"/>
    </xf>
    <xf numFmtId="0" fontId="15" fillId="0" borderId="2" xfId="0" applyFont="1" applyBorder="1" applyAlignment="1">
      <alignment horizontal="center" vertical="center" wrapText="1"/>
    </xf>
    <xf numFmtId="0" fontId="5" fillId="0" borderId="69"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60" xfId="0" applyFont="1" applyBorder="1" applyAlignment="1">
      <alignment horizontal="center" vertical="center" wrapText="1"/>
    </xf>
    <xf numFmtId="0" fontId="5" fillId="0" borderId="61"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74" xfId="0" applyFont="1" applyBorder="1" applyAlignment="1">
      <alignment horizontal="center" vertical="center" wrapText="1"/>
    </xf>
    <xf numFmtId="0" fontId="5" fillId="0" borderId="44" xfId="0" applyFont="1" applyBorder="1" applyAlignment="1">
      <alignment horizontal="center" vertical="center"/>
    </xf>
    <xf numFmtId="0" fontId="5" fillId="0" borderId="26" xfId="0" applyFont="1" applyBorder="1" applyAlignment="1">
      <alignment horizontal="center" vertical="center"/>
    </xf>
    <xf numFmtId="0" fontId="9" fillId="2" borderId="75" xfId="0" applyFont="1" applyFill="1" applyBorder="1" applyAlignment="1" applyProtection="1">
      <alignment horizontal="center" vertical="center" shrinkToFit="1"/>
      <protection locked="0"/>
    </xf>
    <xf numFmtId="0" fontId="10" fillId="2" borderId="72" xfId="0" applyFont="1" applyFill="1" applyBorder="1" applyAlignment="1" applyProtection="1">
      <alignment horizontal="center" vertical="center" shrinkToFit="1"/>
      <protection locked="0"/>
    </xf>
    <xf numFmtId="0" fontId="9" fillId="2" borderId="117" xfId="0" applyFont="1" applyFill="1" applyBorder="1" applyAlignment="1" applyProtection="1">
      <alignment horizontal="center" vertical="center" shrinkToFit="1"/>
      <protection locked="0"/>
    </xf>
    <xf numFmtId="0" fontId="9" fillId="2" borderId="101" xfId="0" applyFont="1" applyFill="1" applyBorder="1" applyAlignment="1" applyProtection="1">
      <alignment horizontal="center" vertical="center" shrinkToFit="1"/>
      <protection locked="0"/>
    </xf>
    <xf numFmtId="0" fontId="9" fillId="2" borderId="64" xfId="0" applyFont="1" applyFill="1" applyBorder="1" applyAlignment="1" applyProtection="1">
      <alignment horizontal="center" vertical="center" shrinkToFit="1"/>
      <protection locked="0"/>
    </xf>
    <xf numFmtId="0" fontId="9" fillId="2" borderId="65" xfId="0" applyFont="1" applyFill="1" applyBorder="1" applyAlignment="1" applyProtection="1">
      <alignment horizontal="center" vertical="center" shrinkToFit="1"/>
      <protection locked="0"/>
    </xf>
    <xf numFmtId="0" fontId="9" fillId="2" borderId="88" xfId="0" applyFont="1" applyFill="1" applyBorder="1" applyAlignment="1" applyProtection="1">
      <alignment horizontal="center" vertical="center" shrinkToFit="1"/>
      <protection locked="0"/>
    </xf>
    <xf numFmtId="0" fontId="9" fillId="2" borderId="113" xfId="0" applyFont="1" applyFill="1" applyBorder="1" applyAlignment="1" applyProtection="1">
      <alignment horizontal="center" vertical="center" shrinkToFit="1"/>
      <protection locked="0"/>
    </xf>
    <xf numFmtId="0" fontId="5" fillId="2" borderId="64" xfId="0" applyFont="1" applyFill="1" applyBorder="1" applyAlignment="1">
      <alignment horizontal="center" vertical="center" shrinkToFit="1"/>
    </xf>
    <xf numFmtId="0" fontId="5" fillId="2" borderId="65" xfId="0" applyFont="1" applyFill="1" applyBorder="1" applyAlignment="1">
      <alignment horizontal="center" vertical="center" shrinkToFit="1"/>
    </xf>
    <xf numFmtId="49" fontId="9" fillId="2" borderId="68" xfId="0" applyNumberFormat="1" applyFont="1" applyFill="1" applyBorder="1" applyAlignment="1" applyProtection="1">
      <alignment horizontal="center" vertical="center" shrinkToFit="1"/>
      <protection locked="0"/>
    </xf>
    <xf numFmtId="49" fontId="9" fillId="2" borderId="65" xfId="0" applyNumberFormat="1" applyFont="1" applyFill="1" applyBorder="1" applyAlignment="1" applyProtection="1">
      <alignment horizontal="center" vertical="center" shrinkToFit="1"/>
      <protection locked="0"/>
    </xf>
    <xf numFmtId="49" fontId="9" fillId="2" borderId="75" xfId="0" applyNumberFormat="1" applyFont="1" applyFill="1" applyBorder="1" applyAlignment="1" applyProtection="1">
      <alignment horizontal="center" vertical="center" shrinkToFit="1"/>
      <protection locked="0"/>
    </xf>
    <xf numFmtId="49" fontId="9" fillId="2" borderId="72" xfId="0" applyNumberFormat="1" applyFont="1" applyFill="1" applyBorder="1" applyAlignment="1" applyProtection="1">
      <alignment horizontal="center" vertical="center" shrinkToFit="1"/>
      <protection locked="0"/>
    </xf>
    <xf numFmtId="0" fontId="9" fillId="2" borderId="87" xfId="0" applyFont="1" applyFill="1" applyBorder="1" applyAlignment="1" applyProtection="1">
      <alignment horizontal="center" vertical="center" shrinkToFit="1"/>
      <protection locked="0"/>
    </xf>
    <xf numFmtId="178" fontId="5" fillId="0" borderId="10" xfId="0" applyNumberFormat="1" applyFont="1" applyBorder="1" applyAlignment="1">
      <alignment horizontal="center" vertical="center"/>
    </xf>
    <xf numFmtId="178" fontId="5" fillId="0" borderId="8" xfId="0" applyNumberFormat="1" applyFont="1" applyBorder="1" applyAlignment="1">
      <alignment horizontal="center" vertical="center"/>
    </xf>
    <xf numFmtId="0" fontId="5" fillId="0" borderId="4" xfId="0" applyFont="1" applyBorder="1" applyAlignment="1">
      <alignment horizontal="center" vertical="center" shrinkToFit="1"/>
    </xf>
    <xf numFmtId="0" fontId="5" fillId="0" borderId="5" xfId="0" applyFont="1" applyBorder="1" applyAlignment="1">
      <alignment horizontal="center" vertical="center" shrinkToFit="1"/>
    </xf>
    <xf numFmtId="49" fontId="9" fillId="2" borderId="119" xfId="0" applyNumberFormat="1" applyFont="1" applyFill="1" applyBorder="1" applyAlignment="1" applyProtection="1">
      <alignment horizontal="center" vertical="center" shrinkToFit="1"/>
      <protection locked="0"/>
    </xf>
    <xf numFmtId="49" fontId="9" fillId="2" borderId="57" xfId="0" applyNumberFormat="1" applyFont="1" applyFill="1" applyBorder="1" applyAlignment="1" applyProtection="1">
      <alignment horizontal="center" vertical="center" shrinkToFit="1"/>
      <protection locked="0"/>
    </xf>
    <xf numFmtId="0" fontId="9" fillId="2" borderId="56" xfId="0" applyFont="1" applyFill="1" applyBorder="1" applyAlignment="1" applyProtection="1">
      <alignment horizontal="center" vertical="center" shrinkToFit="1"/>
      <protection locked="0"/>
    </xf>
    <xf numFmtId="0" fontId="9" fillId="2" borderId="57" xfId="0" applyFont="1" applyFill="1" applyBorder="1" applyAlignment="1" applyProtection="1">
      <alignment horizontal="center" vertical="center" shrinkToFit="1"/>
      <protection locked="0"/>
    </xf>
    <xf numFmtId="178" fontId="5" fillId="0" borderId="36" xfId="0" applyNumberFormat="1" applyFont="1" applyBorder="1" applyAlignment="1">
      <alignment horizontal="center" vertical="center" wrapText="1"/>
    </xf>
    <xf numFmtId="178" fontId="5" fillId="0" borderId="37" xfId="0" applyNumberFormat="1" applyFont="1" applyBorder="1" applyAlignment="1">
      <alignment horizontal="center" vertical="center" wrapText="1"/>
    </xf>
    <xf numFmtId="178" fontId="5" fillId="0" borderId="7" xfId="0" applyNumberFormat="1" applyFont="1" applyBorder="1" applyAlignment="1">
      <alignment horizontal="center" vertical="center"/>
    </xf>
    <xf numFmtId="0" fontId="5" fillId="0" borderId="60" xfId="0" applyFont="1" applyBorder="1" applyAlignment="1">
      <alignment horizontal="center" vertical="center"/>
    </xf>
    <xf numFmtId="0" fontId="5" fillId="0" borderId="103" xfId="0" applyFont="1" applyBorder="1" applyAlignment="1">
      <alignment horizontal="center" vertical="center"/>
    </xf>
    <xf numFmtId="0" fontId="5" fillId="0" borderId="33" xfId="0" applyFont="1" applyBorder="1" applyAlignment="1">
      <alignment horizontal="center" vertical="center"/>
    </xf>
    <xf numFmtId="0" fontId="5" fillId="0" borderId="3" xfId="0" applyFont="1" applyBorder="1" applyAlignment="1">
      <alignment horizontal="center" vertical="center"/>
    </xf>
    <xf numFmtId="178" fontId="5" fillId="0" borderId="71" xfId="0" applyNumberFormat="1" applyFont="1" applyBorder="1" applyAlignment="1">
      <alignment horizontal="center" vertical="center"/>
    </xf>
    <xf numFmtId="178" fontId="5" fillId="0" borderId="101" xfId="0" applyNumberFormat="1" applyFont="1" applyBorder="1" applyAlignment="1">
      <alignment horizontal="center" vertical="center"/>
    </xf>
    <xf numFmtId="178" fontId="5" fillId="0" borderId="73" xfId="0" applyNumberFormat="1" applyFont="1" applyBorder="1" applyAlignment="1">
      <alignment horizontal="center" vertical="center"/>
    </xf>
    <xf numFmtId="178" fontId="5" fillId="0" borderId="58" xfId="0" applyNumberFormat="1" applyFont="1" applyBorder="1" applyAlignment="1">
      <alignment horizontal="center" vertical="center"/>
    </xf>
    <xf numFmtId="178" fontId="5" fillId="0" borderId="78" xfId="0" applyNumberFormat="1" applyFont="1" applyBorder="1" applyAlignment="1">
      <alignment horizontal="center" vertical="center"/>
    </xf>
    <xf numFmtId="178" fontId="5" fillId="0" borderId="102" xfId="0" applyNumberFormat="1" applyFont="1" applyBorder="1" applyAlignment="1">
      <alignment horizontal="center" vertical="center"/>
    </xf>
    <xf numFmtId="0" fontId="5" fillId="0" borderId="81" xfId="0" applyFont="1" applyBorder="1" applyAlignment="1">
      <alignment horizontal="center" vertical="center" wrapText="1"/>
    </xf>
    <xf numFmtId="0" fontId="5" fillId="0" borderId="121"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82" xfId="0" applyFont="1" applyBorder="1" applyAlignment="1">
      <alignment horizontal="center" vertical="center" wrapText="1"/>
    </xf>
    <xf numFmtId="0" fontId="5" fillId="0" borderId="17" xfId="0" applyFont="1" applyBorder="1" applyAlignment="1">
      <alignment horizontal="center" vertical="center" wrapText="1"/>
    </xf>
    <xf numFmtId="49" fontId="9" fillId="2" borderId="62" xfId="0" applyNumberFormat="1" applyFont="1" applyFill="1" applyBorder="1" applyAlignment="1" applyProtection="1">
      <alignment horizontal="center" vertical="center" shrinkToFit="1"/>
      <protection locked="0"/>
    </xf>
    <xf numFmtId="49" fontId="9" fillId="2" borderId="59" xfId="0" applyNumberFormat="1" applyFont="1" applyFill="1" applyBorder="1" applyAlignment="1" applyProtection="1">
      <alignment horizontal="center" vertical="center" shrinkToFit="1"/>
      <protection locked="0"/>
    </xf>
    <xf numFmtId="178" fontId="5" fillId="0" borderId="98" xfId="0" applyNumberFormat="1" applyFont="1" applyBorder="1" applyAlignment="1">
      <alignment horizontal="center" vertical="center"/>
    </xf>
    <xf numFmtId="178" fontId="5" fillId="0" borderId="20" xfId="0" applyNumberFormat="1" applyFont="1" applyBorder="1" applyAlignment="1">
      <alignment horizontal="center" vertical="center"/>
    </xf>
    <xf numFmtId="178" fontId="5" fillId="0" borderId="21" xfId="0" applyNumberFormat="1" applyFont="1" applyBorder="1" applyAlignment="1">
      <alignment horizontal="center" vertical="center"/>
    </xf>
    <xf numFmtId="178" fontId="5" fillId="0" borderId="63" xfId="0" applyNumberFormat="1" applyFont="1" applyBorder="1" applyAlignment="1">
      <alignment horizontal="center" vertical="center"/>
    </xf>
    <xf numFmtId="178" fontId="5" fillId="0" borderId="98" xfId="0" applyNumberFormat="1" applyFont="1" applyBorder="1" applyAlignment="1">
      <alignment horizontal="center" vertical="center" wrapText="1"/>
    </xf>
    <xf numFmtId="178" fontId="5" fillId="0" borderId="21" xfId="0" applyNumberFormat="1" applyFont="1" applyBorder="1" applyAlignment="1">
      <alignment horizontal="center" vertical="center" wrapText="1"/>
    </xf>
    <xf numFmtId="178" fontId="19" fillId="0" borderId="56" xfId="0" applyNumberFormat="1" applyFont="1" applyBorder="1" applyAlignment="1">
      <alignment horizontal="center" vertical="center"/>
    </xf>
    <xf numFmtId="178" fontId="19" fillId="0" borderId="57" xfId="0" applyNumberFormat="1" applyFont="1" applyBorder="1" applyAlignment="1">
      <alignment horizontal="center" vertical="center"/>
    </xf>
    <xf numFmtId="178" fontId="19" fillId="0" borderId="64" xfId="0" applyNumberFormat="1" applyFont="1" applyBorder="1" applyAlignment="1">
      <alignment horizontal="center" vertical="center"/>
    </xf>
    <xf numFmtId="178" fontId="19" fillId="0" borderId="65" xfId="0" applyNumberFormat="1" applyFont="1" applyBorder="1" applyAlignment="1">
      <alignment horizontal="center" vertical="center"/>
    </xf>
    <xf numFmtId="178" fontId="5" fillId="0" borderId="66" xfId="0" applyNumberFormat="1" applyFont="1" applyBorder="1" applyAlignment="1">
      <alignment horizontal="center" vertical="center" wrapText="1"/>
    </xf>
    <xf numFmtId="178" fontId="5" fillId="0" borderId="67" xfId="0" applyNumberFormat="1" applyFont="1" applyBorder="1" applyAlignment="1">
      <alignment horizontal="center" vertical="center" wrapText="1"/>
    </xf>
    <xf numFmtId="0" fontId="8" fillId="0" borderId="42" xfId="0" applyFont="1" applyBorder="1" applyAlignment="1">
      <alignment horizontal="center" vertical="center" textRotation="255"/>
    </xf>
    <xf numFmtId="0" fontId="8" fillId="0" borderId="9" xfId="0" applyFont="1" applyBorder="1" applyAlignment="1">
      <alignment horizontal="center" vertical="center" textRotation="255"/>
    </xf>
    <xf numFmtId="0" fontId="8" fillId="0" borderId="55" xfId="0" applyFont="1" applyBorder="1" applyAlignment="1">
      <alignment horizontal="center" vertical="center" textRotation="255"/>
    </xf>
    <xf numFmtId="0" fontId="8" fillId="0" borderId="0" xfId="0" applyFont="1" applyAlignment="1">
      <alignment horizontal="center" vertical="center" textRotation="255"/>
    </xf>
    <xf numFmtId="0" fontId="8" fillId="0" borderId="32" xfId="0" applyFont="1" applyBorder="1" applyAlignment="1">
      <alignment horizontal="center" vertical="center" textRotation="255"/>
    </xf>
    <xf numFmtId="0" fontId="8" fillId="0" borderId="2" xfId="0" applyFont="1" applyBorder="1" applyAlignment="1">
      <alignment horizontal="center" vertical="center" textRotation="255"/>
    </xf>
    <xf numFmtId="0" fontId="40" fillId="0" borderId="8" xfId="0" applyFont="1" applyBorder="1" applyAlignment="1">
      <alignment horizontal="center" vertical="center" shrinkToFit="1"/>
    </xf>
    <xf numFmtId="0" fontId="5" fillId="0" borderId="8" xfId="0" applyFont="1" applyBorder="1" applyAlignment="1">
      <alignment horizontal="center" vertical="center" shrinkToFit="1"/>
    </xf>
    <xf numFmtId="178" fontId="5" fillId="0" borderId="41" xfId="0" applyNumberFormat="1" applyFont="1" applyBorder="1" applyAlignment="1">
      <alignment horizontal="center" vertical="center"/>
    </xf>
    <xf numFmtId="178" fontId="5" fillId="0" borderId="4" xfId="0" applyNumberFormat="1" applyFont="1" applyBorder="1" applyAlignment="1">
      <alignment horizontal="center" vertical="center"/>
    </xf>
    <xf numFmtId="0" fontId="5" fillId="0" borderId="9" xfId="0" applyFont="1" applyBorder="1" applyAlignment="1">
      <alignment horizontal="center" vertical="center" wrapText="1"/>
    </xf>
    <xf numFmtId="0" fontId="5" fillId="0" borderId="0" xfId="0" applyFont="1" applyAlignment="1">
      <alignment horizontal="center" vertical="center" wrapText="1"/>
    </xf>
    <xf numFmtId="0" fontId="5" fillId="0" borderId="2" xfId="0" applyFont="1" applyBorder="1" applyAlignment="1">
      <alignment horizontal="center" vertical="center" wrapText="1"/>
    </xf>
    <xf numFmtId="0" fontId="5" fillId="0" borderId="61" xfId="0" applyFont="1" applyBorder="1" applyAlignment="1">
      <alignment horizontal="center" vertical="center"/>
    </xf>
    <xf numFmtId="0" fontId="5" fillId="0" borderId="74" xfId="0" applyFont="1" applyBorder="1" applyAlignment="1">
      <alignment horizontal="center" vertical="center"/>
    </xf>
    <xf numFmtId="178" fontId="9" fillId="2" borderId="71" xfId="0" applyNumberFormat="1" applyFont="1" applyFill="1" applyBorder="1" applyAlignment="1" applyProtection="1">
      <alignment horizontal="center" vertical="center" shrinkToFit="1"/>
      <protection locked="0"/>
    </xf>
    <xf numFmtId="178" fontId="9" fillId="2" borderId="101" xfId="0" applyNumberFormat="1" applyFont="1" applyFill="1" applyBorder="1" applyAlignment="1" applyProtection="1">
      <alignment horizontal="center" vertical="center" shrinkToFit="1"/>
      <protection locked="0"/>
    </xf>
    <xf numFmtId="178" fontId="9" fillId="2" borderId="72" xfId="0" applyNumberFormat="1" applyFont="1" applyFill="1" applyBorder="1" applyAlignment="1" applyProtection="1">
      <alignment horizontal="center" vertical="center" shrinkToFit="1"/>
      <protection locked="0"/>
    </xf>
    <xf numFmtId="178" fontId="9" fillId="2" borderId="58" xfId="0" applyNumberFormat="1" applyFont="1" applyFill="1" applyBorder="1" applyAlignment="1" applyProtection="1">
      <alignment horizontal="center" vertical="center" shrinkToFit="1"/>
      <protection locked="0"/>
    </xf>
    <xf numFmtId="178" fontId="9" fillId="2" borderId="78" xfId="0" applyNumberFormat="1" applyFont="1" applyFill="1" applyBorder="1" applyAlignment="1" applyProtection="1">
      <alignment horizontal="center" vertical="center" shrinkToFit="1"/>
      <protection locked="0"/>
    </xf>
    <xf numFmtId="178" fontId="9" fillId="2" borderId="59" xfId="0" applyNumberFormat="1" applyFont="1" applyFill="1" applyBorder="1" applyAlignment="1" applyProtection="1">
      <alignment horizontal="center" vertical="center" shrinkToFit="1"/>
      <protection locked="0"/>
    </xf>
    <xf numFmtId="0" fontId="5" fillId="0" borderId="39"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8" xfId="0" applyFont="1" applyBorder="1" applyAlignment="1">
      <alignment horizontal="center" vertical="center"/>
    </xf>
    <xf numFmtId="0" fontId="5" fillId="0" borderId="15" xfId="0" applyFont="1" applyBorder="1" applyAlignment="1">
      <alignment horizontal="center" vertical="center"/>
    </xf>
    <xf numFmtId="178" fontId="5" fillId="0" borderId="66" xfId="0" applyNumberFormat="1" applyFont="1" applyBorder="1" applyAlignment="1">
      <alignment horizontal="center" vertical="center"/>
    </xf>
    <xf numFmtId="178" fontId="5" fillId="0" borderId="64" xfId="0" applyNumberFormat="1" applyFont="1" applyBorder="1" applyAlignment="1">
      <alignment horizontal="center" vertical="center"/>
    </xf>
    <xf numFmtId="178" fontId="5" fillId="0" borderId="65" xfId="0" applyNumberFormat="1" applyFont="1" applyBorder="1" applyAlignment="1">
      <alignment horizontal="center" vertical="center"/>
    </xf>
    <xf numFmtId="178" fontId="9" fillId="2" borderId="56" xfId="0" applyNumberFormat="1" applyFont="1" applyFill="1" applyBorder="1" applyAlignment="1" applyProtection="1">
      <alignment horizontal="center" vertical="center" shrinkToFit="1"/>
      <protection locked="0"/>
    </xf>
    <xf numFmtId="178" fontId="9" fillId="2" borderId="57" xfId="0" applyNumberFormat="1" applyFont="1" applyFill="1" applyBorder="1" applyAlignment="1" applyProtection="1">
      <alignment horizontal="center" vertical="center" shrinkToFit="1"/>
      <protection locked="0"/>
    </xf>
    <xf numFmtId="0" fontId="5" fillId="2" borderId="56" xfId="0" applyFont="1" applyFill="1" applyBorder="1" applyAlignment="1">
      <alignment horizontal="center" vertical="center"/>
    </xf>
    <xf numFmtId="0" fontId="5" fillId="2" borderId="57" xfId="0" applyFont="1" applyFill="1" applyBorder="1" applyAlignment="1">
      <alignment horizontal="center" vertical="center"/>
    </xf>
    <xf numFmtId="178" fontId="5" fillId="0" borderId="36" xfId="0" applyNumberFormat="1" applyFont="1" applyBorder="1" applyAlignment="1">
      <alignment horizontal="center" vertical="center"/>
    </xf>
    <xf numFmtId="178" fontId="5" fillId="0" borderId="60" xfId="0" applyNumberFormat="1" applyFont="1" applyBorder="1" applyAlignment="1">
      <alignment horizontal="center" vertical="center"/>
    </xf>
    <xf numFmtId="178" fontId="5" fillId="0" borderId="61" xfId="0" applyNumberFormat="1" applyFont="1" applyBorder="1" applyAlignment="1">
      <alignment horizontal="center" vertical="center"/>
    </xf>
    <xf numFmtId="178" fontId="5" fillId="0" borderId="71" xfId="0" applyNumberFormat="1" applyFont="1" applyBorder="1" applyAlignment="1">
      <alignment horizontal="center" vertical="center" wrapText="1"/>
    </xf>
    <xf numFmtId="178" fontId="5" fillId="0" borderId="73" xfId="0" applyNumberFormat="1" applyFont="1" applyBorder="1" applyAlignment="1">
      <alignment horizontal="center" vertical="center" wrapText="1"/>
    </xf>
    <xf numFmtId="0" fontId="5" fillId="0" borderId="0" xfId="0" applyFont="1" applyAlignment="1" applyProtection="1">
      <alignment horizontal="center" vertical="center"/>
      <protection locked="0"/>
    </xf>
    <xf numFmtId="178" fontId="5" fillId="0" borderId="37" xfId="0" applyNumberFormat="1" applyFont="1" applyBorder="1" applyAlignment="1">
      <alignment horizontal="center" vertical="center"/>
    </xf>
    <xf numFmtId="178" fontId="9" fillId="2" borderId="69" xfId="0" applyNumberFormat="1" applyFont="1" applyFill="1" applyBorder="1" applyAlignment="1" applyProtection="1">
      <alignment horizontal="center" vertical="center" shrinkToFit="1"/>
      <protection locked="0"/>
    </xf>
    <xf numFmtId="178" fontId="9" fillId="2" borderId="70" xfId="0" applyNumberFormat="1" applyFont="1" applyFill="1" applyBorder="1" applyAlignment="1" applyProtection="1">
      <alignment horizontal="center" vertical="center" shrinkToFit="1"/>
      <protection locked="0"/>
    </xf>
    <xf numFmtId="178" fontId="5" fillId="0" borderId="59" xfId="0" applyNumberFormat="1" applyFont="1" applyBorder="1" applyAlignment="1">
      <alignment horizontal="center" vertical="center"/>
    </xf>
    <xf numFmtId="0" fontId="5" fillId="0" borderId="54" xfId="0" applyFont="1" applyBorder="1" applyAlignment="1">
      <alignment horizontal="center" vertical="center" wrapText="1"/>
    </xf>
    <xf numFmtId="0" fontId="5" fillId="0" borderId="47" xfId="0" applyFont="1" applyBorder="1" applyAlignment="1">
      <alignment horizontal="center" vertical="center" wrapText="1"/>
    </xf>
    <xf numFmtId="0" fontId="9" fillId="2" borderId="13" xfId="0" applyFont="1" applyFill="1" applyBorder="1" applyAlignment="1" applyProtection="1">
      <alignment horizontal="center" vertical="center" shrinkToFit="1"/>
      <protection locked="0"/>
    </xf>
    <xf numFmtId="0" fontId="9" fillId="2" borderId="11" xfId="0" applyFont="1" applyFill="1" applyBorder="1" applyAlignment="1" applyProtection="1">
      <alignment horizontal="center" vertical="center" shrinkToFit="1"/>
      <protection locked="0"/>
    </xf>
    <xf numFmtId="0" fontId="10" fillId="3" borderId="22" xfId="0" applyFont="1" applyFill="1" applyBorder="1" applyAlignment="1">
      <alignment horizontal="center" vertical="center"/>
    </xf>
    <xf numFmtId="0" fontId="10" fillId="3" borderId="20" xfId="0" applyFont="1" applyFill="1" applyBorder="1" applyAlignment="1">
      <alignment horizontal="center" vertical="center"/>
    </xf>
    <xf numFmtId="0" fontId="10" fillId="3" borderId="63" xfId="0" applyFont="1" applyFill="1" applyBorder="1" applyAlignment="1">
      <alignment horizontal="center" vertical="center"/>
    </xf>
    <xf numFmtId="178" fontId="5" fillId="0" borderId="105" xfId="0" applyNumberFormat="1" applyFont="1" applyBorder="1" applyAlignment="1">
      <alignment horizontal="center" vertical="center"/>
    </xf>
    <xf numFmtId="178" fontId="5" fillId="0" borderId="139" xfId="0" applyNumberFormat="1" applyFont="1" applyBorder="1" applyAlignment="1">
      <alignment horizontal="center" vertical="center"/>
    </xf>
    <xf numFmtId="178" fontId="9" fillId="2" borderId="60" xfId="0" applyNumberFormat="1" applyFont="1" applyFill="1" applyBorder="1" applyAlignment="1" applyProtection="1">
      <alignment horizontal="center" vertical="center" shrinkToFit="1"/>
      <protection locked="0"/>
    </xf>
    <xf numFmtId="178" fontId="9" fillId="2" borderId="61" xfId="0" applyNumberFormat="1" applyFont="1" applyFill="1" applyBorder="1" applyAlignment="1" applyProtection="1">
      <alignment horizontal="center" vertical="center" shrinkToFit="1"/>
      <protection locked="0"/>
    </xf>
    <xf numFmtId="0" fontId="5" fillId="2" borderId="13" xfId="0" applyFont="1" applyFill="1" applyBorder="1" applyAlignment="1">
      <alignment horizontal="center" vertical="center"/>
    </xf>
    <xf numFmtId="0" fontId="9" fillId="5" borderId="83" xfId="1" applyNumberFormat="1" applyFont="1" applyFill="1" applyBorder="1" applyAlignment="1" applyProtection="1">
      <alignment horizontal="center" vertical="center" shrinkToFit="1"/>
      <protection locked="0"/>
    </xf>
    <xf numFmtId="0" fontId="9" fillId="5" borderId="56" xfId="1" applyNumberFormat="1" applyFont="1" applyFill="1" applyBorder="1" applyAlignment="1" applyProtection="1">
      <alignment horizontal="center" vertical="center" shrinkToFit="1"/>
      <protection locked="0"/>
    </xf>
    <xf numFmtId="0" fontId="9" fillId="5" borderId="138" xfId="1" applyNumberFormat="1" applyFont="1" applyFill="1" applyBorder="1" applyAlignment="1" applyProtection="1">
      <alignment horizontal="center" vertical="center" shrinkToFit="1"/>
      <protection locked="0"/>
    </xf>
    <xf numFmtId="0" fontId="9" fillId="5" borderId="57" xfId="1" applyNumberFormat="1" applyFont="1" applyFill="1" applyBorder="1" applyAlignment="1" applyProtection="1">
      <alignment horizontal="center" vertical="center" shrinkToFit="1"/>
      <protection locked="0"/>
    </xf>
    <xf numFmtId="0" fontId="9" fillId="5" borderId="105" xfId="1" applyNumberFormat="1" applyFont="1" applyFill="1" applyBorder="1" applyAlignment="1" applyProtection="1">
      <alignment horizontal="center" vertical="center" shrinkToFit="1"/>
      <protection locked="0"/>
    </xf>
    <xf numFmtId="178" fontId="5" fillId="0" borderId="56" xfId="0" applyNumberFormat="1" applyFont="1" applyBorder="1" applyAlignment="1">
      <alignment horizontal="center" vertical="center"/>
    </xf>
    <xf numFmtId="178" fontId="5" fillId="0" borderId="57" xfId="0" applyNumberFormat="1" applyFont="1" applyBorder="1" applyAlignment="1">
      <alignment horizontal="center" vertical="center"/>
    </xf>
    <xf numFmtId="2" fontId="9" fillId="2" borderId="56" xfId="0" applyNumberFormat="1" applyFont="1" applyFill="1" applyBorder="1" applyAlignment="1" applyProtection="1">
      <alignment horizontal="center" vertical="center" shrinkToFit="1"/>
      <protection locked="0"/>
    </xf>
    <xf numFmtId="2" fontId="9" fillId="2" borderId="57" xfId="0" applyNumberFormat="1" applyFont="1" applyFill="1" applyBorder="1" applyAlignment="1" applyProtection="1">
      <alignment horizontal="center" vertical="center" shrinkToFit="1"/>
      <protection locked="0"/>
    </xf>
    <xf numFmtId="178" fontId="5" fillId="0" borderId="67" xfId="0" applyNumberFormat="1" applyFont="1" applyBorder="1" applyAlignment="1">
      <alignment horizontal="center" vertical="center"/>
    </xf>
    <xf numFmtId="0" fontId="9" fillId="5" borderId="85" xfId="1" applyNumberFormat="1" applyFont="1" applyFill="1" applyBorder="1" applyAlignment="1" applyProtection="1">
      <alignment horizontal="center" vertical="center" shrinkToFit="1"/>
      <protection locked="0"/>
    </xf>
    <xf numFmtId="0" fontId="9" fillId="5" borderId="64" xfId="1" applyNumberFormat="1" applyFont="1" applyFill="1" applyBorder="1" applyAlignment="1" applyProtection="1">
      <alignment horizontal="center" vertical="center" shrinkToFit="1"/>
      <protection locked="0"/>
    </xf>
    <xf numFmtId="0" fontId="9" fillId="5" borderId="86" xfId="1" applyNumberFormat="1" applyFont="1" applyFill="1" applyBorder="1" applyAlignment="1" applyProtection="1">
      <alignment horizontal="center" vertical="center" shrinkToFit="1"/>
      <protection locked="0"/>
    </xf>
    <xf numFmtId="0" fontId="9" fillId="5" borderId="65" xfId="1" applyNumberFormat="1" applyFont="1" applyFill="1" applyBorder="1" applyAlignment="1" applyProtection="1">
      <alignment horizontal="center" vertical="center" shrinkToFit="1"/>
      <protection locked="0"/>
    </xf>
    <xf numFmtId="0" fontId="9" fillId="5" borderId="66" xfId="1" applyNumberFormat="1" applyFont="1" applyFill="1" applyBorder="1" applyAlignment="1" applyProtection="1">
      <alignment horizontal="center" vertical="center" shrinkToFit="1"/>
      <protection locked="0"/>
    </xf>
    <xf numFmtId="2" fontId="9" fillId="2" borderId="64" xfId="0" applyNumberFormat="1" applyFont="1" applyFill="1" applyBorder="1" applyAlignment="1" applyProtection="1">
      <alignment horizontal="center" vertical="center" shrinkToFit="1"/>
      <protection locked="0"/>
    </xf>
    <xf numFmtId="2" fontId="9" fillId="2" borderId="65" xfId="0" applyNumberFormat="1" applyFont="1" applyFill="1" applyBorder="1" applyAlignment="1" applyProtection="1">
      <alignment horizontal="center" vertical="center" shrinkToFit="1"/>
      <protection locked="0"/>
    </xf>
    <xf numFmtId="0" fontId="5" fillId="0" borderId="92" xfId="0" applyFont="1" applyBorder="1" applyAlignment="1">
      <alignment horizontal="center" vertical="center"/>
    </xf>
    <xf numFmtId="0" fontId="5" fillId="0" borderId="93" xfId="0" applyFont="1" applyBorder="1" applyAlignment="1">
      <alignment horizontal="center" vertical="center"/>
    </xf>
    <xf numFmtId="0" fontId="5" fillId="0" borderId="29" xfId="0" applyFont="1" applyBorder="1" applyAlignment="1">
      <alignment horizontal="center" vertical="center" shrinkToFit="1"/>
    </xf>
    <xf numFmtId="0" fontId="5" fillId="0" borderId="37" xfId="0" applyFont="1" applyBorder="1" applyAlignment="1">
      <alignment horizontal="center" vertical="center"/>
    </xf>
    <xf numFmtId="0" fontId="5" fillId="0" borderId="23" xfId="0" applyFont="1" applyBorder="1" applyAlignment="1">
      <alignment horizontal="center" vertical="center"/>
    </xf>
    <xf numFmtId="0" fontId="5" fillId="0" borderId="80" xfId="0" applyFont="1" applyBorder="1" applyAlignment="1">
      <alignment horizontal="center" vertical="center" wrapText="1"/>
    </xf>
    <xf numFmtId="0" fontId="5" fillId="0" borderId="94" xfId="0" applyFont="1" applyBorder="1" applyAlignment="1">
      <alignment horizontal="center" vertical="center" wrapText="1"/>
    </xf>
    <xf numFmtId="0" fontId="5" fillId="0" borderId="95" xfId="0" applyFont="1" applyBorder="1" applyAlignment="1">
      <alignment horizontal="center" vertical="center"/>
    </xf>
    <xf numFmtId="0" fontId="5" fillId="0" borderId="96" xfId="0" applyFont="1" applyBorder="1" applyAlignment="1">
      <alignment horizontal="center" vertical="center"/>
    </xf>
    <xf numFmtId="0" fontId="5" fillId="0" borderId="97" xfId="0" applyFont="1" applyBorder="1" applyAlignment="1">
      <alignment horizontal="center" vertical="center"/>
    </xf>
    <xf numFmtId="2" fontId="8" fillId="0" borderId="0" xfId="0" applyNumberFormat="1" applyFont="1" applyAlignment="1">
      <alignment horizontal="center" vertical="center"/>
    </xf>
    <xf numFmtId="38" fontId="5" fillId="0" borderId="54" xfId="1" applyFont="1" applyFill="1" applyBorder="1" applyAlignment="1">
      <alignment horizontal="center" vertical="center"/>
    </xf>
    <xf numFmtId="38" fontId="5" fillId="0" borderId="80" xfId="1" applyFont="1" applyFill="1" applyBorder="1" applyAlignment="1">
      <alignment horizontal="center" vertical="center"/>
    </xf>
    <xf numFmtId="38" fontId="5" fillId="0" borderId="33" xfId="1" applyFont="1" applyFill="1" applyBorder="1" applyAlignment="1">
      <alignment horizontal="center" vertical="center"/>
    </xf>
    <xf numFmtId="38" fontId="5" fillId="0" borderId="94" xfId="1" applyFont="1" applyFill="1" applyBorder="1" applyAlignment="1">
      <alignment horizontal="center" vertical="center"/>
    </xf>
    <xf numFmtId="0" fontId="5" fillId="0" borderId="22" xfId="0" applyFont="1" applyBorder="1" applyAlignment="1">
      <alignment horizontal="center" vertical="center"/>
    </xf>
    <xf numFmtId="0" fontId="5" fillId="0" borderId="20" xfId="0" applyFont="1" applyBorder="1" applyAlignment="1">
      <alignment horizontal="center" vertical="center"/>
    </xf>
    <xf numFmtId="0" fontId="5" fillId="0" borderId="98" xfId="0" applyFont="1" applyBorder="1" applyAlignment="1">
      <alignment horizontal="center" vertical="center"/>
    </xf>
    <xf numFmtId="0" fontId="5" fillId="0" borderId="63" xfId="0" applyFont="1" applyBorder="1" applyAlignment="1">
      <alignment horizontal="center" vertical="center"/>
    </xf>
    <xf numFmtId="177" fontId="5" fillId="0" borderId="20" xfId="0" applyNumberFormat="1" applyFont="1" applyBorder="1" applyAlignment="1">
      <alignment horizontal="center" vertical="center"/>
    </xf>
    <xf numFmtId="177" fontId="5" fillId="0" borderId="21" xfId="0" applyNumberFormat="1" applyFont="1" applyBorder="1" applyAlignment="1">
      <alignment horizontal="center" vertical="center"/>
    </xf>
    <xf numFmtId="0" fontId="5" fillId="0" borderId="123" xfId="0" applyFont="1" applyBorder="1" applyAlignment="1">
      <alignment horizontal="center" vertical="center"/>
    </xf>
    <xf numFmtId="0" fontId="5" fillId="0" borderId="47" xfId="0" applyFont="1" applyBorder="1" applyAlignment="1">
      <alignment horizontal="center" vertical="center"/>
    </xf>
    <xf numFmtId="0" fontId="5" fillId="0" borderId="124" xfId="0" applyFont="1" applyBorder="1" applyAlignment="1">
      <alignment horizontal="center" vertical="center"/>
    </xf>
    <xf numFmtId="0" fontId="5" fillId="0" borderId="10" xfId="0" applyFont="1" applyBorder="1" applyAlignment="1">
      <alignment horizontal="center" vertical="center"/>
    </xf>
    <xf numFmtId="0" fontId="5" fillId="0" borderId="8" xfId="0" applyFont="1" applyBorder="1" applyAlignment="1">
      <alignment horizontal="center" vertical="center"/>
    </xf>
    <xf numFmtId="0" fontId="5" fillId="0" borderId="6" xfId="0" applyFont="1" applyBorder="1" applyAlignment="1">
      <alignment horizontal="center" vertical="center"/>
    </xf>
    <xf numFmtId="0" fontId="15" fillId="0" borderId="70" xfId="0" applyFont="1" applyBorder="1" applyAlignment="1">
      <alignment horizontal="center" vertical="center" wrapText="1"/>
    </xf>
    <xf numFmtId="0" fontId="15" fillId="0" borderId="61" xfId="0" applyFont="1" applyBorder="1" applyAlignment="1">
      <alignment horizontal="center" vertical="center" wrapText="1"/>
    </xf>
    <xf numFmtId="0" fontId="15" fillId="0" borderId="74" xfId="0" applyFont="1" applyBorder="1" applyAlignment="1">
      <alignment horizontal="center" vertical="center" wrapText="1"/>
    </xf>
    <xf numFmtId="178" fontId="5" fillId="0" borderId="18" xfId="0" applyNumberFormat="1" applyFont="1" applyBorder="1" applyAlignment="1">
      <alignment horizontal="center" vertical="center"/>
    </xf>
    <xf numFmtId="178" fontId="5" fillId="0" borderId="89" xfId="0" applyNumberFormat="1" applyFont="1" applyBorder="1" applyAlignment="1">
      <alignment horizontal="center" vertical="center"/>
    </xf>
    <xf numFmtId="178" fontId="5" fillId="0" borderId="122" xfId="0" applyNumberFormat="1" applyFont="1" applyBorder="1" applyAlignment="1">
      <alignment horizontal="center" vertical="center"/>
    </xf>
    <xf numFmtId="0" fontId="5" fillId="2" borderId="89" xfId="0" applyFont="1" applyFill="1" applyBorder="1" applyAlignment="1">
      <alignment horizontal="center" vertical="center"/>
    </xf>
    <xf numFmtId="0" fontId="5" fillId="2" borderId="90" xfId="0" applyFont="1" applyFill="1" applyBorder="1" applyAlignment="1">
      <alignment horizontal="center" vertical="center"/>
    </xf>
    <xf numFmtId="0" fontId="9" fillId="5" borderId="91" xfId="1" applyNumberFormat="1" applyFont="1" applyFill="1" applyBorder="1" applyAlignment="1" applyProtection="1">
      <alignment horizontal="center" vertical="center" shrinkToFit="1"/>
      <protection locked="0"/>
    </xf>
    <xf numFmtId="0" fontId="9" fillId="5" borderId="71" xfId="1" applyNumberFormat="1" applyFont="1" applyFill="1" applyBorder="1" applyAlignment="1" applyProtection="1">
      <alignment horizontal="center" vertical="center" shrinkToFit="1"/>
      <protection locked="0"/>
    </xf>
    <xf numFmtId="0" fontId="9" fillId="5" borderId="90" xfId="1" applyNumberFormat="1" applyFont="1" applyFill="1" applyBorder="1" applyAlignment="1" applyProtection="1">
      <alignment horizontal="center" vertical="center" shrinkToFit="1"/>
      <protection locked="0"/>
    </xf>
    <xf numFmtId="0" fontId="9" fillId="5" borderId="72" xfId="1" applyNumberFormat="1" applyFont="1" applyFill="1" applyBorder="1" applyAlignment="1" applyProtection="1">
      <alignment horizontal="center" vertical="center" shrinkToFit="1"/>
      <protection locked="0"/>
    </xf>
    <xf numFmtId="0" fontId="9" fillId="5" borderId="89" xfId="1" applyNumberFormat="1" applyFont="1" applyFill="1" applyBorder="1" applyAlignment="1" applyProtection="1">
      <alignment horizontal="center" vertical="center" shrinkToFit="1"/>
      <protection locked="0"/>
    </xf>
    <xf numFmtId="2" fontId="9" fillId="2" borderId="71" xfId="0" applyNumberFormat="1" applyFont="1" applyFill="1" applyBorder="1" applyAlignment="1" applyProtection="1">
      <alignment horizontal="center" vertical="center" shrinkToFit="1"/>
      <protection locked="0"/>
    </xf>
    <xf numFmtId="2" fontId="9" fillId="2" borderId="72" xfId="0" applyNumberFormat="1" applyFont="1" applyFill="1" applyBorder="1" applyAlignment="1" applyProtection="1">
      <alignment horizontal="center" vertical="center" shrinkToFit="1"/>
      <protection locked="0"/>
    </xf>
    <xf numFmtId="178" fontId="19" fillId="0" borderId="71" xfId="0" applyNumberFormat="1" applyFont="1" applyBorder="1" applyAlignment="1">
      <alignment horizontal="center" vertical="center"/>
    </xf>
    <xf numFmtId="178" fontId="19" fillId="0" borderId="72" xfId="0" applyNumberFormat="1" applyFont="1" applyBorder="1" applyAlignment="1">
      <alignment horizontal="center" vertical="center"/>
    </xf>
    <xf numFmtId="0" fontId="5" fillId="2" borderId="56" xfId="0" applyFont="1" applyFill="1" applyBorder="1" applyAlignment="1">
      <alignment horizontal="center" vertical="center" shrinkToFit="1"/>
    </xf>
    <xf numFmtId="0" fontId="5" fillId="2" borderId="57" xfId="0" applyFont="1" applyFill="1" applyBorder="1" applyAlignment="1">
      <alignment horizontal="center" vertical="center" shrinkToFit="1"/>
    </xf>
    <xf numFmtId="0" fontId="9" fillId="2" borderId="60" xfId="0" applyFont="1" applyFill="1" applyBorder="1" applyAlignment="1" applyProtection="1">
      <alignment horizontal="center" vertical="center" shrinkToFit="1"/>
      <protection locked="0"/>
    </xf>
    <xf numFmtId="0" fontId="9" fillId="2" borderId="61" xfId="0" applyFont="1" applyFill="1" applyBorder="1" applyAlignment="1" applyProtection="1">
      <alignment horizontal="center" vertical="center" shrinkToFit="1"/>
      <protection locked="0"/>
    </xf>
    <xf numFmtId="0" fontId="5" fillId="2" borderId="13" xfId="0" applyFont="1" applyFill="1" applyBorder="1" applyAlignment="1">
      <alignment horizontal="center" vertical="center" shrinkToFit="1"/>
    </xf>
    <xf numFmtId="0" fontId="5" fillId="2" borderId="87" xfId="0" applyFont="1" applyFill="1" applyBorder="1" applyAlignment="1">
      <alignment horizontal="center" vertical="center" shrinkToFit="1"/>
    </xf>
    <xf numFmtId="0" fontId="5" fillId="2" borderId="89" xfId="0" applyFont="1" applyFill="1" applyBorder="1" applyAlignment="1">
      <alignment horizontal="center" vertical="center" shrinkToFit="1"/>
    </xf>
    <xf numFmtId="0" fontId="5" fillId="2" borderId="90" xfId="0" applyFont="1" applyFill="1" applyBorder="1" applyAlignment="1">
      <alignment horizontal="center" vertical="center" shrinkToFit="1"/>
    </xf>
    <xf numFmtId="0" fontId="8" fillId="0" borderId="27" xfId="0" applyFont="1" applyBorder="1" applyAlignment="1">
      <alignment horizontal="center" vertical="center" textRotation="255"/>
    </xf>
    <xf numFmtId="0" fontId="8" fillId="0" borderId="103" xfId="0" applyFont="1" applyBorder="1" applyAlignment="1">
      <alignment horizontal="center" vertical="center" textRotation="255"/>
    </xf>
    <xf numFmtId="0" fontId="8" fillId="0" borderId="3" xfId="0" applyFont="1" applyBorder="1" applyAlignment="1">
      <alignment horizontal="center" vertical="center" textRotation="255"/>
    </xf>
    <xf numFmtId="178" fontId="19" fillId="0" borderId="64" xfId="0" applyNumberFormat="1" applyFont="1" applyBorder="1" applyAlignment="1">
      <alignment horizontal="center" vertical="center" shrinkToFit="1"/>
    </xf>
    <xf numFmtId="178" fontId="19" fillId="0" borderId="65" xfId="0" applyNumberFormat="1" applyFont="1" applyBorder="1" applyAlignment="1">
      <alignment horizontal="center" vertical="center" shrinkToFit="1"/>
    </xf>
    <xf numFmtId="178" fontId="19" fillId="0" borderId="56" xfId="0" applyNumberFormat="1" applyFont="1" applyBorder="1" applyAlignment="1">
      <alignment horizontal="center" vertical="center" shrinkToFit="1"/>
    </xf>
    <xf numFmtId="178" fontId="19" fillId="0" borderId="57" xfId="0" applyNumberFormat="1" applyFont="1" applyBorder="1" applyAlignment="1">
      <alignment horizontal="center" vertical="center" shrinkToFit="1"/>
    </xf>
    <xf numFmtId="178" fontId="19" fillId="0" borderId="71" xfId="0" applyNumberFormat="1" applyFont="1" applyBorder="1" applyAlignment="1">
      <alignment horizontal="center" vertical="center" shrinkToFit="1"/>
    </xf>
    <xf numFmtId="178" fontId="19" fillId="0" borderId="72" xfId="0" applyNumberFormat="1" applyFont="1" applyBorder="1" applyAlignment="1">
      <alignment horizontal="center" vertical="center" shrinkToFit="1"/>
    </xf>
    <xf numFmtId="0" fontId="5" fillId="2" borderId="71" xfId="0" applyFont="1" applyFill="1" applyBorder="1" applyAlignment="1">
      <alignment horizontal="center" vertical="center" shrinkToFit="1"/>
    </xf>
    <xf numFmtId="0" fontId="5" fillId="2" borderId="72" xfId="0" applyFont="1" applyFill="1" applyBorder="1" applyAlignment="1">
      <alignment horizontal="center" vertical="center" shrinkToFit="1"/>
    </xf>
    <xf numFmtId="0" fontId="9" fillId="2" borderId="69" xfId="0" applyFont="1" applyFill="1" applyBorder="1" applyAlignment="1" applyProtection="1">
      <alignment horizontal="center" vertical="center" shrinkToFit="1"/>
      <protection locked="0"/>
    </xf>
    <xf numFmtId="0" fontId="9" fillId="2" borderId="70" xfId="0" applyFont="1" applyFill="1" applyBorder="1" applyAlignment="1" applyProtection="1">
      <alignment horizontal="center" vertical="center" shrinkToFit="1"/>
      <protection locked="0"/>
    </xf>
    <xf numFmtId="178" fontId="5" fillId="0" borderId="76" xfId="0" applyNumberFormat="1" applyFont="1" applyBorder="1" applyAlignment="1">
      <alignment horizontal="center" vertical="center"/>
    </xf>
    <xf numFmtId="178" fontId="5" fillId="0" borderId="77" xfId="0" applyNumberFormat="1" applyFont="1" applyBorder="1" applyAlignment="1">
      <alignment horizontal="center" vertical="center"/>
    </xf>
    <xf numFmtId="0" fontId="9" fillId="2" borderId="114" xfId="0" applyFont="1" applyFill="1" applyBorder="1" applyAlignment="1" applyProtection="1">
      <alignment horizontal="center" vertical="center" shrinkToFit="1"/>
      <protection locked="0"/>
    </xf>
    <xf numFmtId="0" fontId="5" fillId="2" borderId="58" xfId="0" applyFont="1" applyFill="1" applyBorder="1" applyAlignment="1">
      <alignment horizontal="center" vertical="center" shrinkToFit="1"/>
    </xf>
    <xf numFmtId="0" fontId="5" fillId="2" borderId="59" xfId="0" applyFont="1" applyFill="1" applyBorder="1" applyAlignment="1">
      <alignment horizontal="center" vertical="center" shrinkToFit="1"/>
    </xf>
    <xf numFmtId="0" fontId="9" fillId="2" borderId="115" xfId="0" applyFont="1" applyFill="1" applyBorder="1" applyAlignment="1" applyProtection="1">
      <alignment horizontal="center" vertical="center" shrinkToFit="1"/>
      <protection locked="0"/>
    </xf>
    <xf numFmtId="0" fontId="9" fillId="2" borderId="116" xfId="0" applyFont="1" applyFill="1" applyBorder="1" applyAlignment="1" applyProtection="1">
      <alignment horizontal="center" vertical="center" shrinkToFit="1"/>
      <protection locked="0"/>
    </xf>
    <xf numFmtId="2" fontId="9" fillId="2" borderId="58" xfId="0" applyNumberFormat="1" applyFont="1" applyFill="1" applyBorder="1" applyAlignment="1" applyProtection="1">
      <alignment horizontal="center" vertical="center" shrinkToFit="1"/>
      <protection locked="0"/>
    </xf>
    <xf numFmtId="2" fontId="9" fillId="2" borderId="59" xfId="0" applyNumberFormat="1" applyFont="1" applyFill="1" applyBorder="1" applyAlignment="1" applyProtection="1">
      <alignment horizontal="center" vertical="center" shrinkToFit="1"/>
      <protection locked="0"/>
    </xf>
    <xf numFmtId="0" fontId="5" fillId="2" borderId="79" xfId="0" applyFont="1" applyFill="1" applyBorder="1" applyAlignment="1">
      <alignment horizontal="center" vertical="center" shrinkToFit="1"/>
    </xf>
    <xf numFmtId="178" fontId="5" fillId="0" borderId="33" xfId="0" applyNumberFormat="1" applyFont="1" applyBorder="1" applyAlignment="1">
      <alignment horizontal="center" vertical="center"/>
    </xf>
    <xf numFmtId="178" fontId="5" fillId="0" borderId="74" xfId="0" applyNumberFormat="1" applyFont="1" applyBorder="1" applyAlignment="1">
      <alignment horizontal="center" vertical="center"/>
    </xf>
    <xf numFmtId="178" fontId="5" fillId="0" borderId="3" xfId="0" applyNumberFormat="1" applyFont="1" applyBorder="1" applyAlignment="1">
      <alignment horizontal="center" vertical="center"/>
    </xf>
    <xf numFmtId="0" fontId="9" fillId="2" borderId="119" xfId="0" applyFont="1" applyFill="1" applyBorder="1" applyAlignment="1" applyProtection="1">
      <alignment horizontal="center" vertical="center" shrinkToFit="1"/>
      <protection locked="0"/>
    </xf>
    <xf numFmtId="49" fontId="9" fillId="2" borderId="56" xfId="0" applyNumberFormat="1" applyFont="1" applyFill="1" applyBorder="1" applyAlignment="1" applyProtection="1">
      <alignment horizontal="center" vertical="center" shrinkToFit="1"/>
      <protection locked="0"/>
    </xf>
    <xf numFmtId="49" fontId="9" fillId="2" borderId="13" xfId="0" applyNumberFormat="1" applyFont="1" applyFill="1" applyBorder="1" applyAlignment="1" applyProtection="1">
      <alignment horizontal="center" vertical="center" shrinkToFit="1"/>
      <protection locked="0"/>
    </xf>
    <xf numFmtId="0" fontId="9" fillId="2" borderId="68" xfId="0" applyFont="1" applyFill="1" applyBorder="1" applyAlignment="1" applyProtection="1">
      <alignment horizontal="center" vertical="center" shrinkToFit="1"/>
      <protection locked="0"/>
    </xf>
    <xf numFmtId="49" fontId="9" fillId="2" borderId="64" xfId="0" applyNumberFormat="1" applyFont="1" applyFill="1" applyBorder="1" applyAlignment="1" applyProtection="1">
      <alignment horizontal="center" vertical="center" shrinkToFit="1"/>
      <protection locked="0"/>
    </xf>
    <xf numFmtId="49" fontId="9" fillId="2" borderId="87" xfId="0" applyNumberFormat="1" applyFont="1" applyFill="1" applyBorder="1" applyAlignment="1" applyProtection="1">
      <alignment horizontal="center" vertical="center" shrinkToFit="1"/>
      <protection locked="0"/>
    </xf>
    <xf numFmtId="178" fontId="0" fillId="0" borderId="25" xfId="0" applyNumberFormat="1" applyBorder="1" applyAlignment="1">
      <alignment horizontal="center" vertical="center"/>
    </xf>
    <xf numFmtId="0" fontId="9" fillId="2" borderId="76" xfId="0" applyFont="1" applyFill="1" applyBorder="1" applyAlignment="1" applyProtection="1">
      <alignment horizontal="center" vertical="center" shrinkToFit="1"/>
      <protection locked="0"/>
    </xf>
    <xf numFmtId="0" fontId="5" fillId="2" borderId="58" xfId="0" applyFont="1" applyFill="1" applyBorder="1" applyAlignment="1">
      <alignment horizontal="center" vertical="center"/>
    </xf>
    <xf numFmtId="0" fontId="5" fillId="2" borderId="59" xfId="0" applyFont="1" applyFill="1" applyBorder="1" applyAlignment="1">
      <alignment horizontal="center" vertical="center"/>
    </xf>
    <xf numFmtId="177" fontId="5" fillId="0" borderId="58" xfId="0" applyNumberFormat="1" applyFont="1" applyBorder="1" applyAlignment="1">
      <alignment horizontal="center" vertical="center"/>
    </xf>
    <xf numFmtId="177" fontId="5" fillId="0" borderId="59" xfId="0" applyNumberFormat="1" applyFont="1" applyBorder="1" applyAlignment="1">
      <alignment horizontal="center" vertical="center"/>
    </xf>
    <xf numFmtId="0" fontId="9" fillId="2" borderId="58" xfId="0" applyFont="1" applyFill="1" applyBorder="1" applyAlignment="1" applyProtection="1">
      <alignment vertical="center" shrinkToFit="1"/>
      <protection locked="0"/>
    </xf>
    <xf numFmtId="0" fontId="9" fillId="2" borderId="78" xfId="0" applyFont="1" applyFill="1" applyBorder="1" applyAlignment="1" applyProtection="1">
      <alignment vertical="center" shrinkToFit="1"/>
      <protection locked="0"/>
    </xf>
    <xf numFmtId="0" fontId="9" fillId="2" borderId="102" xfId="0" applyFont="1" applyFill="1" applyBorder="1" applyAlignment="1" applyProtection="1">
      <alignment vertical="center" shrinkToFit="1"/>
      <protection locked="0"/>
    </xf>
    <xf numFmtId="0" fontId="9" fillId="2" borderId="66" xfId="0" applyFont="1" applyFill="1" applyBorder="1" applyAlignment="1" applyProtection="1">
      <alignment horizontal="center" vertical="center" shrinkToFit="1"/>
      <protection locked="0"/>
    </xf>
    <xf numFmtId="177" fontId="5" fillId="0" borderId="64" xfId="0" applyNumberFormat="1" applyFont="1" applyBorder="1" applyAlignment="1">
      <alignment horizontal="center" vertical="center"/>
    </xf>
    <xf numFmtId="177" fontId="5" fillId="0" borderId="65" xfId="0" applyNumberFormat="1" applyFont="1" applyBorder="1" applyAlignment="1">
      <alignment horizontal="center" vertical="center"/>
    </xf>
    <xf numFmtId="0" fontId="9" fillId="2" borderId="64" xfId="0" applyFont="1" applyFill="1" applyBorder="1" applyAlignment="1" applyProtection="1">
      <alignment vertical="center" shrinkToFit="1"/>
      <protection locked="0"/>
    </xf>
    <xf numFmtId="0" fontId="9" fillId="2" borderId="99" xfId="0" applyFont="1" applyFill="1" applyBorder="1" applyAlignment="1" applyProtection="1">
      <alignment vertical="center" shrinkToFit="1"/>
      <protection locked="0"/>
    </xf>
    <xf numFmtId="0" fontId="9" fillId="2" borderId="100" xfId="0" applyFont="1" applyFill="1" applyBorder="1" applyAlignment="1" applyProtection="1">
      <alignment vertical="center" shrinkToFit="1"/>
      <protection locked="0"/>
    </xf>
    <xf numFmtId="177" fontId="5" fillId="0" borderId="115" xfId="0" applyNumberFormat="1" applyFont="1" applyBorder="1" applyAlignment="1">
      <alignment horizontal="center" vertical="center"/>
    </xf>
    <xf numFmtId="177" fontId="5" fillId="0" borderId="116" xfId="0" applyNumberFormat="1" applyFont="1" applyBorder="1" applyAlignment="1">
      <alignment horizontal="center" vertical="center"/>
    </xf>
    <xf numFmtId="1" fontId="9" fillId="2" borderId="64" xfId="0" applyNumberFormat="1" applyFont="1" applyFill="1" applyBorder="1" applyAlignment="1" applyProtection="1">
      <alignment horizontal="center" vertical="center" shrinkToFit="1"/>
      <protection locked="0"/>
    </xf>
    <xf numFmtId="1" fontId="9" fillId="2" borderId="65" xfId="0" applyNumberFormat="1" applyFont="1" applyFill="1" applyBorder="1" applyAlignment="1" applyProtection="1">
      <alignment horizontal="center" vertical="center" shrinkToFit="1"/>
      <protection locked="0"/>
    </xf>
    <xf numFmtId="0" fontId="9" fillId="2" borderId="106" xfId="0" applyFont="1" applyFill="1" applyBorder="1" applyAlignment="1" applyProtection="1">
      <alignment horizontal="center" vertical="center" shrinkToFit="1"/>
      <protection locked="0"/>
    </xf>
    <xf numFmtId="0" fontId="9" fillId="2" borderId="91" xfId="0" applyFont="1" applyFill="1" applyBorder="1" applyAlignment="1" applyProtection="1">
      <alignment horizontal="center" vertical="center" shrinkToFit="1"/>
      <protection locked="0"/>
    </xf>
    <xf numFmtId="0" fontId="9" fillId="2" borderId="107" xfId="0" applyFont="1" applyFill="1" applyBorder="1" applyAlignment="1" applyProtection="1">
      <alignment horizontal="center" vertical="center" shrinkToFit="1"/>
      <protection locked="0"/>
    </xf>
    <xf numFmtId="0" fontId="9" fillId="2" borderId="85" xfId="0" applyFont="1" applyFill="1" applyBorder="1" applyAlignment="1" applyProtection="1">
      <alignment horizontal="center" vertical="center" shrinkToFit="1"/>
      <protection locked="0"/>
    </xf>
    <xf numFmtId="0" fontId="9" fillId="2" borderId="108" xfId="0" applyFont="1" applyFill="1" applyBorder="1" applyAlignment="1" applyProtection="1">
      <alignment horizontal="center" vertical="center" shrinkToFit="1"/>
      <protection locked="0"/>
    </xf>
    <xf numFmtId="0" fontId="9" fillId="2" borderId="84" xfId="0" applyFont="1" applyFill="1" applyBorder="1" applyAlignment="1" applyProtection="1">
      <alignment horizontal="center" vertical="center" shrinkToFit="1"/>
      <protection locked="0"/>
    </xf>
    <xf numFmtId="0" fontId="9" fillId="2" borderId="105" xfId="0" applyFont="1" applyFill="1" applyBorder="1" applyAlignment="1" applyProtection="1">
      <alignment horizontal="center" vertical="center" shrinkToFit="1"/>
      <protection locked="0"/>
    </xf>
    <xf numFmtId="0" fontId="9" fillId="2" borderId="109" xfId="0" applyFont="1" applyFill="1" applyBorder="1" applyAlignment="1" applyProtection="1">
      <alignment horizontal="center" vertical="center" shrinkToFit="1"/>
      <protection locked="0"/>
    </xf>
    <xf numFmtId="0" fontId="9" fillId="2" borderId="110" xfId="0" applyFont="1" applyFill="1" applyBorder="1" applyAlignment="1" applyProtection="1">
      <alignment horizontal="center" vertical="center" shrinkToFit="1"/>
      <protection locked="0"/>
    </xf>
    <xf numFmtId="0" fontId="9" fillId="2" borderId="111" xfId="0" applyFont="1" applyFill="1" applyBorder="1" applyAlignment="1" applyProtection="1">
      <alignment horizontal="center" vertical="center" shrinkToFit="1"/>
      <protection locked="0"/>
    </xf>
    <xf numFmtId="0" fontId="9" fillId="2" borderId="83" xfId="0" applyFont="1" applyFill="1" applyBorder="1" applyAlignment="1" applyProtection="1">
      <alignment horizontal="center" vertical="center" shrinkToFit="1"/>
      <protection locked="0"/>
    </xf>
    <xf numFmtId="177" fontId="5" fillId="0" borderId="69" xfId="0" applyNumberFormat="1" applyFont="1" applyBorder="1" applyAlignment="1">
      <alignment horizontal="center" vertical="center"/>
    </xf>
    <xf numFmtId="177" fontId="5" fillId="0" borderId="70" xfId="0" applyNumberFormat="1" applyFont="1" applyBorder="1" applyAlignment="1">
      <alignment horizontal="center" vertical="center"/>
    </xf>
    <xf numFmtId="178" fontId="5" fillId="0" borderId="72" xfId="0" applyNumberFormat="1" applyFont="1" applyBorder="1" applyAlignment="1">
      <alignment horizontal="center" vertical="center"/>
    </xf>
    <xf numFmtId="0" fontId="9" fillId="2" borderId="71" xfId="0" applyFont="1" applyFill="1" applyBorder="1" applyAlignment="1" applyProtection="1">
      <alignment vertical="center" shrinkToFit="1"/>
      <protection locked="0"/>
    </xf>
    <xf numFmtId="0" fontId="9" fillId="2" borderId="101" xfId="0" applyFont="1" applyFill="1" applyBorder="1" applyAlignment="1" applyProtection="1">
      <alignment vertical="center" shrinkToFit="1"/>
      <protection locked="0"/>
    </xf>
    <xf numFmtId="0" fontId="9" fillId="2" borderId="73" xfId="0" applyFont="1" applyFill="1" applyBorder="1" applyAlignment="1" applyProtection="1">
      <alignment vertical="center" shrinkToFit="1"/>
      <protection locked="0"/>
    </xf>
    <xf numFmtId="0" fontId="9" fillId="2" borderId="104" xfId="0" applyFont="1" applyFill="1" applyBorder="1" applyAlignment="1" applyProtection="1">
      <alignment horizontal="center" vertical="center" shrinkToFit="1"/>
      <protection locked="0"/>
    </xf>
    <xf numFmtId="0" fontId="9" fillId="2" borderId="125" xfId="0" applyFont="1" applyFill="1" applyBorder="1" applyAlignment="1" applyProtection="1">
      <alignment horizontal="center" vertical="center" shrinkToFit="1"/>
      <protection locked="0"/>
    </xf>
    <xf numFmtId="177" fontId="5" fillId="0" borderId="71" xfId="0" applyNumberFormat="1" applyFont="1" applyBorder="1" applyAlignment="1">
      <alignment horizontal="center" vertical="center"/>
    </xf>
    <xf numFmtId="177" fontId="5" fillId="0" borderId="72" xfId="0" applyNumberFormat="1" applyFont="1" applyBorder="1" applyAlignment="1">
      <alignment horizontal="center" vertical="center"/>
    </xf>
    <xf numFmtId="1" fontId="9" fillId="2" borderId="69" xfId="0" applyNumberFormat="1" applyFont="1" applyFill="1" applyBorder="1" applyAlignment="1" applyProtection="1">
      <alignment horizontal="center" vertical="center" shrinkToFit="1"/>
      <protection locked="0"/>
    </xf>
    <xf numFmtId="1" fontId="9" fillId="2" borderId="70" xfId="0" applyNumberFormat="1" applyFont="1" applyFill="1" applyBorder="1" applyAlignment="1" applyProtection="1">
      <alignment horizontal="center" vertical="center" shrinkToFit="1"/>
      <protection locked="0"/>
    </xf>
    <xf numFmtId="1" fontId="9" fillId="2" borderId="115" xfId="0" applyNumberFormat="1" applyFont="1" applyFill="1" applyBorder="1" applyAlignment="1" applyProtection="1">
      <alignment horizontal="center" vertical="center" shrinkToFit="1"/>
      <protection locked="0"/>
    </xf>
    <xf numFmtId="1" fontId="9" fillId="2" borderId="116" xfId="0" applyNumberFormat="1" applyFont="1" applyFill="1" applyBorder="1" applyAlignment="1" applyProtection="1">
      <alignment horizontal="center" vertical="center" shrinkToFit="1"/>
      <protection locked="0"/>
    </xf>
    <xf numFmtId="0" fontId="0" fillId="0" borderId="112" xfId="0" applyBorder="1" applyAlignment="1">
      <alignment horizontal="center" vertical="center"/>
    </xf>
    <xf numFmtId="0" fontId="0" fillId="0" borderId="19" xfId="0" applyBorder="1" applyAlignment="1">
      <alignment horizontal="center" vertical="center"/>
    </xf>
    <xf numFmtId="0" fontId="0" fillId="0" borderId="40" xfId="0" applyBorder="1" applyAlignment="1">
      <alignment horizontal="center"/>
    </xf>
    <xf numFmtId="0" fontId="0" fillId="0" borderId="4" xfId="0" applyBorder="1" applyAlignment="1">
      <alignment horizontal="center"/>
    </xf>
    <xf numFmtId="0" fontId="0" fillId="0" borderId="49" xfId="0" applyBorder="1" applyAlignment="1">
      <alignment horizontal="center"/>
    </xf>
    <xf numFmtId="0" fontId="9" fillId="2" borderId="89" xfId="0" applyFont="1" applyFill="1" applyBorder="1" applyAlignment="1" applyProtection="1">
      <alignment horizontal="center" vertical="center" shrinkToFit="1"/>
      <protection locked="0"/>
    </xf>
    <xf numFmtId="178" fontId="5" fillId="0" borderId="115" xfId="0" applyNumberFormat="1" applyFont="1" applyBorder="1" applyAlignment="1">
      <alignment horizontal="center" vertical="center"/>
    </xf>
    <xf numFmtId="178" fontId="5" fillId="0" borderId="116" xfId="0" applyNumberFormat="1" applyFont="1" applyBorder="1" applyAlignment="1">
      <alignment horizontal="center" vertical="center"/>
    </xf>
    <xf numFmtId="0" fontId="9" fillId="2" borderId="42" xfId="0" applyFont="1" applyFill="1" applyBorder="1" applyAlignment="1" applyProtection="1">
      <alignment horizontal="center" vertical="center" shrinkToFit="1"/>
      <protection locked="0"/>
    </xf>
    <xf numFmtId="0" fontId="9" fillId="2" borderId="55" xfId="0" applyFont="1" applyFill="1" applyBorder="1" applyAlignment="1" applyProtection="1">
      <alignment horizontal="center" vertical="center" shrinkToFit="1"/>
      <protection locked="0"/>
    </xf>
    <xf numFmtId="0" fontId="9" fillId="2" borderId="32" xfId="0" applyFont="1" applyFill="1" applyBorder="1" applyAlignment="1" applyProtection="1">
      <alignment horizontal="center" vertical="center" shrinkToFit="1"/>
      <protection locked="0"/>
    </xf>
    <xf numFmtId="0" fontId="9" fillId="2" borderId="74" xfId="0" applyFont="1" applyFill="1" applyBorder="1" applyAlignment="1" applyProtection="1">
      <alignment horizontal="center" vertical="center" shrinkToFit="1"/>
      <protection locked="0"/>
    </xf>
    <xf numFmtId="178" fontId="5" fillId="0" borderId="69" xfId="0" applyNumberFormat="1" applyFont="1" applyBorder="1" applyAlignment="1">
      <alignment horizontal="center" vertical="center"/>
    </xf>
    <xf numFmtId="178" fontId="5" fillId="0" borderId="70" xfId="0" applyNumberFormat="1" applyFont="1" applyBorder="1" applyAlignment="1">
      <alignment horizontal="center" vertical="center"/>
    </xf>
    <xf numFmtId="0" fontId="5" fillId="0" borderId="27" xfId="0" applyFont="1" applyBorder="1" applyAlignment="1">
      <alignment horizontal="center" vertical="center" wrapText="1"/>
    </xf>
    <xf numFmtId="0" fontId="5" fillId="0" borderId="103" xfId="0" applyFont="1" applyBorder="1" applyAlignment="1">
      <alignment horizontal="center" vertical="center" wrapText="1"/>
    </xf>
    <xf numFmtId="0" fontId="5" fillId="0" borderId="3" xfId="0" applyFont="1" applyBorder="1" applyAlignment="1">
      <alignment horizontal="center" vertical="center" wrapText="1"/>
    </xf>
    <xf numFmtId="0" fontId="5" fillId="0" borderId="106" xfId="0" applyFont="1" applyBorder="1" applyAlignment="1">
      <alignment horizontal="center" vertical="center" wrapText="1"/>
    </xf>
    <xf numFmtId="0" fontId="5" fillId="0" borderId="91" xfId="0" applyFont="1" applyBorder="1" applyAlignment="1">
      <alignment horizontal="center" vertical="center" wrapText="1"/>
    </xf>
    <xf numFmtId="0" fontId="5" fillId="0" borderId="107" xfId="0" applyFont="1" applyBorder="1" applyAlignment="1">
      <alignment horizontal="center" vertical="center" wrapText="1"/>
    </xf>
    <xf numFmtId="0" fontId="5" fillId="0" borderId="85" xfId="0" applyFont="1" applyBorder="1" applyAlignment="1">
      <alignment horizontal="center" vertical="center" wrapText="1"/>
    </xf>
    <xf numFmtId="0" fontId="5" fillId="0" borderId="108" xfId="0" applyFont="1" applyBorder="1" applyAlignment="1">
      <alignment horizontal="center" vertical="center" wrapText="1"/>
    </xf>
    <xf numFmtId="0" fontId="5" fillId="0" borderId="84" xfId="0" applyFont="1" applyBorder="1" applyAlignment="1">
      <alignment horizontal="center" vertical="center" wrapText="1"/>
    </xf>
    <xf numFmtId="0" fontId="5" fillId="0" borderId="89" xfId="0" applyFont="1" applyBorder="1" applyAlignment="1">
      <alignment horizontal="center" vertical="center" wrapText="1"/>
    </xf>
    <xf numFmtId="0" fontId="5" fillId="0" borderId="66" xfId="0" applyFont="1" applyBorder="1" applyAlignment="1">
      <alignment horizontal="center" vertical="center" wrapText="1"/>
    </xf>
    <xf numFmtId="0" fontId="5" fillId="0" borderId="76"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8" xfId="0" applyFont="1" applyBorder="1" applyAlignment="1">
      <alignment horizontal="center" vertical="center" wrapText="1"/>
    </xf>
    <xf numFmtId="0" fontId="5" fillId="0" borderId="48" xfId="0" applyFont="1" applyBorder="1" applyAlignment="1">
      <alignment horizontal="center" vertical="center" wrapText="1"/>
    </xf>
    <xf numFmtId="1" fontId="9" fillId="2" borderId="58" xfId="0" applyNumberFormat="1" applyFont="1" applyFill="1" applyBorder="1" applyAlignment="1" applyProtection="1">
      <alignment horizontal="center" vertical="center" shrinkToFit="1"/>
      <protection locked="0"/>
    </xf>
    <xf numFmtId="1" fontId="9" fillId="2" borderId="59" xfId="0" applyNumberFormat="1" applyFont="1" applyFill="1" applyBorder="1" applyAlignment="1" applyProtection="1">
      <alignment horizontal="center" vertical="center" shrinkToFit="1"/>
      <protection locked="0"/>
    </xf>
    <xf numFmtId="0" fontId="5" fillId="0" borderId="6" xfId="0" applyFont="1" applyBorder="1" applyAlignment="1">
      <alignment horizontal="center" vertical="center" shrinkToFit="1"/>
    </xf>
    <xf numFmtId="0" fontId="5" fillId="0" borderId="38" xfId="0" applyFont="1" applyBorder="1" applyAlignment="1">
      <alignment vertical="center"/>
    </xf>
    <xf numFmtId="0" fontId="5" fillId="0" borderId="7" xfId="0" applyFont="1" applyBorder="1" applyAlignment="1">
      <alignment vertical="center"/>
    </xf>
    <xf numFmtId="0" fontId="5" fillId="0" borderId="15" xfId="0" applyFont="1" applyBorder="1" applyAlignment="1">
      <alignment vertical="center"/>
    </xf>
    <xf numFmtId="0" fontId="8" fillId="0" borderId="42" xfId="0" applyFont="1" applyBorder="1" applyAlignment="1">
      <alignment horizontal="center" vertical="center" textRotation="255" shrinkToFit="1"/>
    </xf>
    <xf numFmtId="0" fontId="8" fillId="0" borderId="27" xfId="0" applyFont="1" applyBorder="1" applyAlignment="1">
      <alignment horizontal="center" vertical="center" textRotation="255" shrinkToFit="1"/>
    </xf>
    <xf numFmtId="0" fontId="8" fillId="0" borderId="55" xfId="0" applyFont="1" applyBorder="1" applyAlignment="1">
      <alignment horizontal="center" vertical="center" textRotation="255" shrinkToFit="1"/>
    </xf>
    <xf numFmtId="0" fontId="8" fillId="0" borderId="103" xfId="0" applyFont="1" applyBorder="1" applyAlignment="1">
      <alignment horizontal="center" vertical="center" textRotation="255" shrinkToFit="1"/>
    </xf>
    <xf numFmtId="0" fontId="8" fillId="0" borderId="32" xfId="0" applyFont="1" applyBorder="1" applyAlignment="1">
      <alignment horizontal="center" vertical="center" textRotation="255" shrinkToFit="1"/>
    </xf>
    <xf numFmtId="0" fontId="8" fillId="0" borderId="3" xfId="0" applyFont="1" applyBorder="1" applyAlignment="1">
      <alignment horizontal="center" vertical="center" textRotation="255" shrinkToFit="1"/>
    </xf>
    <xf numFmtId="0" fontId="11" fillId="0" borderId="8" xfId="0" applyFont="1" applyBorder="1" applyAlignment="1">
      <alignment horizontal="center" vertical="center" shrinkToFit="1"/>
    </xf>
    <xf numFmtId="0" fontId="11" fillId="0" borderId="16" xfId="0" applyFont="1" applyBorder="1" applyAlignment="1">
      <alignment horizontal="center" vertical="center"/>
    </xf>
    <xf numFmtId="0" fontId="5" fillId="0" borderId="39" xfId="0" applyFont="1"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178" fontId="5" fillId="0" borderId="118" xfId="0" applyNumberFormat="1" applyFont="1" applyBorder="1" applyAlignment="1">
      <alignment horizontal="center" vertical="center"/>
    </xf>
    <xf numFmtId="178" fontId="9" fillId="2" borderId="56" xfId="0" applyNumberFormat="1" applyFont="1" applyFill="1" applyBorder="1" applyAlignment="1" applyProtection="1">
      <alignment horizontal="center" vertical="center"/>
      <protection locked="0"/>
    </xf>
    <xf numFmtId="178" fontId="9" fillId="2" borderId="57" xfId="0" applyNumberFormat="1" applyFont="1" applyFill="1" applyBorder="1" applyAlignment="1" applyProtection="1">
      <alignment horizontal="center" vertical="center"/>
      <protection locked="0"/>
    </xf>
    <xf numFmtId="178" fontId="5" fillId="0" borderId="100" xfId="0" applyNumberFormat="1" applyFont="1" applyBorder="1" applyAlignment="1">
      <alignment horizontal="center" vertical="center"/>
    </xf>
    <xf numFmtId="178" fontId="9" fillId="2" borderId="58" xfId="0" applyNumberFormat="1" applyFont="1" applyFill="1" applyBorder="1" applyAlignment="1" applyProtection="1">
      <alignment horizontal="center" vertical="center"/>
      <protection locked="0"/>
    </xf>
    <xf numFmtId="178" fontId="9" fillId="2" borderId="59" xfId="0" applyNumberFormat="1" applyFont="1" applyFill="1" applyBorder="1" applyAlignment="1" applyProtection="1">
      <alignment horizontal="center" vertical="center"/>
      <protection locked="0"/>
    </xf>
    <xf numFmtId="178" fontId="9" fillId="2" borderId="64" xfId="0" applyNumberFormat="1" applyFont="1" applyFill="1" applyBorder="1" applyAlignment="1" applyProtection="1">
      <alignment horizontal="center" vertical="center"/>
      <protection locked="0"/>
    </xf>
    <xf numFmtId="178" fontId="9" fillId="2" borderId="65" xfId="0" applyNumberFormat="1" applyFont="1" applyFill="1" applyBorder="1" applyAlignment="1" applyProtection="1">
      <alignment horizontal="center" vertical="center"/>
      <protection locked="0"/>
    </xf>
    <xf numFmtId="178" fontId="9" fillId="2" borderId="69" xfId="0" applyNumberFormat="1" applyFont="1" applyFill="1" applyBorder="1" applyAlignment="1" applyProtection="1">
      <alignment horizontal="center" vertical="center"/>
      <protection locked="0"/>
    </xf>
    <xf numFmtId="178" fontId="9" fillId="2" borderId="70" xfId="0" applyNumberFormat="1" applyFont="1" applyFill="1" applyBorder="1" applyAlignment="1" applyProtection="1">
      <alignment horizontal="center" vertical="center"/>
      <protection locked="0"/>
    </xf>
    <xf numFmtId="0" fontId="15" fillId="0" borderId="30" xfId="0" applyFont="1" applyBorder="1" applyAlignment="1">
      <alignment horizontal="center" vertical="center" wrapText="1"/>
    </xf>
    <xf numFmtId="0" fontId="15" fillId="0" borderId="30" xfId="0" applyFont="1" applyBorder="1" applyAlignment="1">
      <alignment horizontal="center" vertical="center"/>
    </xf>
    <xf numFmtId="0" fontId="15" fillId="0" borderId="36" xfId="0" applyFont="1" applyBorder="1" applyAlignment="1">
      <alignment horizontal="center" vertical="center" wrapText="1"/>
    </xf>
    <xf numFmtId="0" fontId="15" fillId="0" borderId="36" xfId="0" applyFont="1" applyBorder="1" applyAlignment="1">
      <alignment horizontal="center" vertical="center"/>
    </xf>
    <xf numFmtId="0" fontId="15" fillId="0" borderId="17" xfId="0" applyFont="1" applyBorder="1" applyAlignment="1">
      <alignment horizontal="center" vertical="center"/>
    </xf>
    <xf numFmtId="49" fontId="10" fillId="2" borderId="59" xfId="0" applyNumberFormat="1" applyFont="1" applyFill="1" applyBorder="1" applyAlignment="1" applyProtection="1">
      <alignment horizontal="center" vertical="center" shrinkToFit="1"/>
      <protection locked="0"/>
    </xf>
    <xf numFmtId="0" fontId="9" fillId="2" borderId="58" xfId="1" applyNumberFormat="1" applyFont="1" applyFill="1" applyBorder="1" applyAlignment="1" applyProtection="1">
      <alignment horizontal="center" vertical="center"/>
      <protection locked="0"/>
    </xf>
    <xf numFmtId="0" fontId="9" fillId="2" borderId="78" xfId="1" applyNumberFormat="1" applyFont="1" applyFill="1" applyBorder="1" applyAlignment="1" applyProtection="1">
      <alignment horizontal="center" vertical="center"/>
      <protection locked="0"/>
    </xf>
    <xf numFmtId="0" fontId="9" fillId="2" borderId="79" xfId="1" applyNumberFormat="1" applyFont="1" applyFill="1" applyBorder="1" applyAlignment="1" applyProtection="1">
      <alignment horizontal="center" vertical="center"/>
      <protection locked="0"/>
    </xf>
    <xf numFmtId="0" fontId="9" fillId="2" borderId="114" xfId="1" applyNumberFormat="1" applyFont="1" applyFill="1" applyBorder="1" applyAlignment="1" applyProtection="1">
      <alignment horizontal="center" vertical="center"/>
      <protection locked="0"/>
    </xf>
    <xf numFmtId="0" fontId="9" fillId="2" borderId="59" xfId="1" applyNumberFormat="1" applyFont="1" applyFill="1" applyBorder="1" applyAlignment="1" applyProtection="1">
      <alignment horizontal="center" vertical="center"/>
      <protection locked="0"/>
    </xf>
    <xf numFmtId="0" fontId="9" fillId="2" borderId="36" xfId="0" applyFont="1" applyFill="1" applyBorder="1" applyAlignment="1" applyProtection="1">
      <alignment horizontal="center" vertical="center"/>
      <protection locked="0"/>
    </xf>
    <xf numFmtId="49" fontId="10" fillId="2" borderId="65" xfId="0" applyNumberFormat="1" applyFont="1" applyFill="1" applyBorder="1" applyAlignment="1" applyProtection="1">
      <alignment horizontal="center" vertical="center" shrinkToFit="1"/>
      <protection locked="0"/>
    </xf>
    <xf numFmtId="0" fontId="9" fillId="2" borderId="64" xfId="1" applyNumberFormat="1" applyFont="1" applyFill="1" applyBorder="1" applyAlignment="1" applyProtection="1">
      <alignment horizontal="center" vertical="center"/>
      <protection locked="0"/>
    </xf>
    <xf numFmtId="0" fontId="9" fillId="2" borderId="99" xfId="1" applyNumberFormat="1" applyFont="1" applyFill="1" applyBorder="1" applyAlignment="1" applyProtection="1">
      <alignment horizontal="center" vertical="center"/>
      <protection locked="0"/>
    </xf>
    <xf numFmtId="0" fontId="9" fillId="2" borderId="87" xfId="1" applyNumberFormat="1" applyFont="1" applyFill="1" applyBorder="1" applyAlignment="1" applyProtection="1">
      <alignment horizontal="center" vertical="center"/>
      <protection locked="0"/>
    </xf>
    <xf numFmtId="0" fontId="9" fillId="2" borderId="88" xfId="1" applyNumberFormat="1" applyFont="1" applyFill="1" applyBorder="1" applyAlignment="1" applyProtection="1">
      <alignment horizontal="center" vertical="center"/>
      <protection locked="0"/>
    </xf>
    <xf numFmtId="0" fontId="9" fillId="2" borderId="65" xfId="1" applyNumberFormat="1" applyFont="1" applyFill="1" applyBorder="1" applyAlignment="1" applyProtection="1">
      <alignment horizontal="center" vertical="center"/>
      <protection locked="0"/>
    </xf>
    <xf numFmtId="0" fontId="9" fillId="2" borderId="66" xfId="0" applyFont="1" applyFill="1" applyBorder="1" applyAlignment="1" applyProtection="1">
      <alignment horizontal="center" vertical="center"/>
      <protection locked="0"/>
    </xf>
    <xf numFmtId="0" fontId="5" fillId="0" borderId="43" xfId="0" applyFont="1" applyBorder="1" applyAlignment="1">
      <alignment horizontal="center" vertical="center"/>
    </xf>
    <xf numFmtId="0" fontId="9" fillId="2" borderId="71" xfId="1" applyNumberFormat="1" applyFont="1" applyFill="1" applyBorder="1" applyAlignment="1" applyProtection="1">
      <alignment horizontal="center" vertical="center"/>
      <protection locked="0"/>
    </xf>
    <xf numFmtId="0" fontId="9" fillId="2" borderId="101" xfId="1" applyNumberFormat="1" applyFont="1" applyFill="1" applyBorder="1" applyAlignment="1" applyProtection="1">
      <alignment horizontal="center" vertical="center"/>
      <protection locked="0"/>
    </xf>
    <xf numFmtId="0" fontId="9" fillId="2" borderId="117" xfId="1" applyNumberFormat="1" applyFont="1" applyFill="1" applyBorder="1" applyAlignment="1" applyProtection="1">
      <alignment horizontal="center" vertical="center"/>
      <protection locked="0"/>
    </xf>
    <xf numFmtId="0" fontId="9" fillId="2" borderId="113" xfId="1" applyNumberFormat="1" applyFont="1" applyFill="1" applyBorder="1" applyAlignment="1" applyProtection="1">
      <alignment horizontal="center" vertical="center"/>
      <protection locked="0"/>
    </xf>
    <xf numFmtId="0" fontId="9" fillId="2" borderId="72" xfId="1" applyNumberFormat="1" applyFont="1" applyFill="1" applyBorder="1" applyAlignment="1" applyProtection="1">
      <alignment horizontal="center" vertical="center"/>
      <protection locked="0"/>
    </xf>
    <xf numFmtId="0" fontId="5" fillId="0" borderId="81" xfId="0" applyFont="1" applyBorder="1" applyAlignment="1">
      <alignment horizontal="center" vertical="center"/>
    </xf>
    <xf numFmtId="0" fontId="5" fillId="0" borderId="140" xfId="0" applyFont="1" applyBorder="1" applyAlignment="1">
      <alignment horizontal="center" vertical="center"/>
    </xf>
    <xf numFmtId="0" fontId="5" fillId="0" borderId="82" xfId="0" applyFont="1" applyBorder="1" applyAlignment="1">
      <alignment horizontal="center" vertical="center"/>
    </xf>
    <xf numFmtId="38" fontId="5" fillId="0" borderId="44" xfId="1" applyFont="1" applyFill="1" applyBorder="1" applyAlignment="1">
      <alignment horizontal="center" vertical="center"/>
    </xf>
    <xf numFmtId="38" fontId="5" fillId="0" borderId="7" xfId="1" applyFont="1" applyFill="1" applyBorder="1" applyAlignment="1">
      <alignment horizontal="center" vertical="center"/>
    </xf>
    <xf numFmtId="38" fontId="5" fillId="0" borderId="26" xfId="1" applyFont="1" applyFill="1" applyBorder="1" applyAlignment="1">
      <alignment horizontal="center" vertical="center"/>
    </xf>
    <xf numFmtId="49" fontId="9" fillId="2" borderId="81" xfId="0" applyNumberFormat="1" applyFont="1" applyFill="1" applyBorder="1" applyAlignment="1" applyProtection="1">
      <alignment horizontal="center" vertical="center" shrinkToFit="1"/>
      <protection locked="0"/>
    </xf>
    <xf numFmtId="49" fontId="9" fillId="2" borderId="30" xfId="0" applyNumberFormat="1" applyFont="1" applyFill="1" applyBorder="1" applyAlignment="1" applyProtection="1">
      <alignment horizontal="center" vertical="center" shrinkToFit="1"/>
      <protection locked="0"/>
    </xf>
    <xf numFmtId="0" fontId="9" fillId="2" borderId="30" xfId="0" applyFont="1" applyFill="1" applyBorder="1" applyAlignment="1" applyProtection="1">
      <alignment horizontal="center" vertical="center" shrinkToFit="1"/>
      <protection locked="0"/>
    </xf>
    <xf numFmtId="0" fontId="9" fillId="2" borderId="31" xfId="0" applyFont="1" applyFill="1" applyBorder="1" applyAlignment="1" applyProtection="1">
      <alignment horizontal="center" vertical="center" shrinkToFit="1"/>
      <protection locked="0"/>
    </xf>
    <xf numFmtId="49" fontId="9" fillId="2" borderId="121" xfId="0" applyNumberFormat="1" applyFont="1" applyFill="1" applyBorder="1" applyAlignment="1" applyProtection="1">
      <alignment horizontal="center" vertical="center" shrinkToFit="1"/>
      <protection locked="0"/>
    </xf>
    <xf numFmtId="49" fontId="9" fillId="2" borderId="25" xfId="0" applyNumberFormat="1" applyFont="1" applyFill="1" applyBorder="1" applyAlignment="1" applyProtection="1">
      <alignment horizontal="center" vertical="center" shrinkToFit="1"/>
      <protection locked="0"/>
    </xf>
    <xf numFmtId="0" fontId="9" fillId="2" borderId="19" xfId="0" applyFont="1" applyFill="1" applyBorder="1" applyAlignment="1" applyProtection="1">
      <alignment horizontal="center" vertical="center" shrinkToFit="1"/>
      <protection locked="0"/>
    </xf>
    <xf numFmtId="0" fontId="9" fillId="2" borderId="25" xfId="0" applyFont="1" applyFill="1" applyBorder="1" applyAlignment="1" applyProtection="1">
      <alignment horizontal="center" vertical="center" shrinkToFit="1"/>
      <protection locked="0"/>
    </xf>
    <xf numFmtId="0" fontId="9" fillId="2" borderId="24" xfId="0" applyFont="1" applyFill="1" applyBorder="1" applyAlignment="1" applyProtection="1">
      <alignment horizontal="center" vertical="center" shrinkToFit="1"/>
      <protection locked="0"/>
    </xf>
    <xf numFmtId="0" fontId="52" fillId="0" borderId="40" xfId="0" applyFont="1" applyBorder="1" applyAlignment="1">
      <alignment horizontal="center" vertical="center"/>
    </xf>
    <xf numFmtId="0" fontId="52" fillId="0" borderId="4" xfId="0" applyFont="1" applyBorder="1" applyAlignment="1">
      <alignment horizontal="center" vertical="center"/>
    </xf>
    <xf numFmtId="0" fontId="52" fillId="0" borderId="49" xfId="0" applyFont="1" applyBorder="1" applyAlignment="1">
      <alignment horizontal="center" vertical="center"/>
    </xf>
    <xf numFmtId="0" fontId="5" fillId="3" borderId="42" xfId="0" applyFont="1" applyFill="1" applyBorder="1" applyAlignment="1">
      <alignment horizontal="center" vertical="center"/>
    </xf>
    <xf numFmtId="0" fontId="5" fillId="3" borderId="70" xfId="0" applyFont="1" applyFill="1" applyBorder="1" applyAlignment="1">
      <alignment horizontal="center" vertical="center"/>
    </xf>
    <xf numFmtId="0" fontId="5" fillId="3" borderId="32" xfId="0" applyFont="1" applyFill="1" applyBorder="1" applyAlignment="1">
      <alignment horizontal="center" vertical="center"/>
    </xf>
    <xf numFmtId="0" fontId="5" fillId="3" borderId="74" xfId="0" applyFont="1" applyFill="1" applyBorder="1" applyAlignment="1">
      <alignment horizontal="center" vertical="center"/>
    </xf>
    <xf numFmtId="0" fontId="5" fillId="0" borderId="29" xfId="0" applyFont="1" applyBorder="1" applyAlignment="1">
      <alignment horizontal="center" vertical="center"/>
    </xf>
    <xf numFmtId="0" fontId="5" fillId="3" borderId="69" xfId="0" applyFont="1" applyFill="1" applyBorder="1" applyAlignment="1">
      <alignment horizontal="center" vertical="center" wrapText="1"/>
    </xf>
    <xf numFmtId="0" fontId="5" fillId="3" borderId="27" xfId="0" applyFont="1" applyFill="1" applyBorder="1" applyAlignment="1">
      <alignment horizontal="center" vertical="center"/>
    </xf>
    <xf numFmtId="0" fontId="5" fillId="3" borderId="33" xfId="0" applyFont="1" applyFill="1" applyBorder="1" applyAlignment="1">
      <alignment horizontal="center" vertical="center"/>
    </xf>
    <xf numFmtId="0" fontId="5" fillId="3" borderId="3" xfId="0" applyFont="1" applyFill="1" applyBorder="1" applyAlignment="1">
      <alignment horizontal="center" vertical="center"/>
    </xf>
    <xf numFmtId="49" fontId="9" fillId="2" borderId="149" xfId="0" applyNumberFormat="1" applyFont="1" applyFill="1" applyBorder="1" applyAlignment="1" applyProtection="1">
      <alignment horizontal="center" vertical="center" shrinkToFit="1"/>
      <protection locked="0"/>
    </xf>
    <xf numFmtId="49" fontId="9" fillId="2" borderId="112" xfId="0" applyNumberFormat="1" applyFont="1" applyFill="1" applyBorder="1" applyAlignment="1" applyProtection="1">
      <alignment horizontal="center" vertical="center" shrinkToFit="1"/>
      <protection locked="0"/>
    </xf>
    <xf numFmtId="0" fontId="9" fillId="2" borderId="112" xfId="0" applyFont="1" applyFill="1" applyBorder="1" applyAlignment="1" applyProtection="1">
      <alignment horizontal="center" vertical="center" shrinkToFit="1"/>
      <protection locked="0"/>
    </xf>
    <xf numFmtId="0" fontId="9" fillId="2" borderId="150" xfId="0" applyFont="1" applyFill="1" applyBorder="1" applyAlignment="1" applyProtection="1">
      <alignment horizontal="center" vertical="center" shrinkToFit="1"/>
      <protection locked="0"/>
    </xf>
    <xf numFmtId="0" fontId="10" fillId="0" borderId="120" xfId="0" applyFont="1" applyBorder="1" applyAlignment="1">
      <alignment horizontal="center" vertical="center"/>
    </xf>
    <xf numFmtId="0" fontId="10" fillId="0" borderId="34" xfId="0" applyFont="1" applyBorder="1" applyAlignment="1">
      <alignment horizontal="center" vertical="center"/>
    </xf>
    <xf numFmtId="178" fontId="5" fillId="0" borderId="34" xfId="0" applyNumberFormat="1" applyFont="1" applyBorder="1" applyAlignment="1">
      <alignment horizontal="center" vertical="center"/>
    </xf>
    <xf numFmtId="178" fontId="5" fillId="0" borderId="35" xfId="0" applyNumberFormat="1" applyFont="1" applyBorder="1" applyAlignment="1">
      <alignment horizontal="center" vertical="center"/>
    </xf>
    <xf numFmtId="49" fontId="9" fillId="2" borderId="151" xfId="0" applyNumberFormat="1" applyFont="1" applyFill="1" applyBorder="1" applyAlignment="1" applyProtection="1">
      <alignment horizontal="center" vertical="center" shrinkToFit="1"/>
      <protection locked="0"/>
    </xf>
    <xf numFmtId="49" fontId="9" fillId="2" borderId="141" xfId="0" applyNumberFormat="1" applyFont="1" applyFill="1" applyBorder="1" applyAlignment="1" applyProtection="1">
      <alignment horizontal="center" vertical="center" shrinkToFit="1"/>
      <protection locked="0"/>
    </xf>
    <xf numFmtId="0" fontId="9" fillId="2" borderId="141" xfId="0" applyFont="1" applyFill="1" applyBorder="1" applyAlignment="1" applyProtection="1">
      <alignment horizontal="center" vertical="center" shrinkToFit="1"/>
      <protection locked="0"/>
    </xf>
    <xf numFmtId="0" fontId="9" fillId="2" borderId="148" xfId="0" applyFont="1" applyFill="1" applyBorder="1" applyAlignment="1" applyProtection="1">
      <alignment horizontal="center" vertical="center" shrinkToFit="1"/>
      <protection locked="0"/>
    </xf>
    <xf numFmtId="49" fontId="19" fillId="0" borderId="119" xfId="0" applyNumberFormat="1" applyFont="1" applyBorder="1" applyAlignment="1">
      <alignment horizontal="center" vertical="center"/>
    </xf>
    <xf numFmtId="49" fontId="19" fillId="0" borderId="57" xfId="0" applyNumberFormat="1" applyFont="1" applyBorder="1" applyAlignment="1">
      <alignment horizontal="center" vertical="center"/>
    </xf>
    <xf numFmtId="49" fontId="19" fillId="0" borderId="64" xfId="0" applyNumberFormat="1" applyFont="1" applyBorder="1" applyAlignment="1">
      <alignment horizontal="center" vertical="center"/>
    </xf>
    <xf numFmtId="49" fontId="19" fillId="0" borderId="99" xfId="0" applyNumberFormat="1" applyFont="1" applyBorder="1" applyAlignment="1">
      <alignment horizontal="center" vertical="center"/>
    </xf>
    <xf numFmtId="49" fontId="19" fillId="0" borderId="65" xfId="0" applyNumberFormat="1" applyFont="1" applyBorder="1" applyAlignment="1">
      <alignment horizontal="center" vertical="center"/>
    </xf>
    <xf numFmtId="0" fontId="9" fillId="2" borderId="99" xfId="0" applyFont="1" applyFill="1" applyBorder="1" applyAlignment="1" applyProtection="1">
      <alignment horizontal="center" vertical="center" shrinkToFit="1"/>
      <protection locked="0"/>
    </xf>
    <xf numFmtId="178" fontId="9" fillId="2" borderId="99" xfId="0" applyNumberFormat="1" applyFont="1" applyFill="1" applyBorder="1" applyAlignment="1" applyProtection="1">
      <alignment horizontal="center" vertical="center" shrinkToFit="1"/>
      <protection locked="0"/>
    </xf>
    <xf numFmtId="178" fontId="5" fillId="0" borderId="99" xfId="0" applyNumberFormat="1" applyFont="1" applyBorder="1" applyAlignment="1">
      <alignment horizontal="center" vertical="center"/>
    </xf>
    <xf numFmtId="49" fontId="19" fillId="0" borderId="42" xfId="0" applyNumberFormat="1" applyFont="1" applyBorder="1" applyAlignment="1">
      <alignment horizontal="center" vertical="center"/>
    </xf>
    <xf numFmtId="49" fontId="19" fillId="0" borderId="70" xfId="0" applyNumberFormat="1" applyFont="1" applyBorder="1" applyAlignment="1">
      <alignment horizontal="center" vertical="center"/>
    </xf>
    <xf numFmtId="49" fontId="19" fillId="0" borderId="69" xfId="0" applyNumberFormat="1" applyFont="1" applyBorder="1" applyAlignment="1">
      <alignment horizontal="center" vertical="center"/>
    </xf>
    <xf numFmtId="49" fontId="19" fillId="0" borderId="9" xfId="0" applyNumberFormat="1" applyFont="1" applyBorder="1" applyAlignment="1">
      <alignment horizontal="center" vertical="center"/>
    </xf>
    <xf numFmtId="178" fontId="5" fillId="0" borderId="9" xfId="0" applyNumberFormat="1" applyFont="1" applyBorder="1" applyAlignment="1">
      <alignment horizontal="center" vertical="center"/>
    </xf>
    <xf numFmtId="178" fontId="5" fillId="0" borderId="27" xfId="0" applyNumberFormat="1" applyFont="1" applyBorder="1" applyAlignment="1">
      <alignment horizontal="center" vertical="center"/>
    </xf>
    <xf numFmtId="49" fontId="19" fillId="0" borderId="68" xfId="0" applyNumberFormat="1" applyFont="1" applyBorder="1" applyAlignment="1">
      <alignment horizontal="center" vertical="center"/>
    </xf>
    <xf numFmtId="49" fontId="19" fillId="0" borderId="152" xfId="0" applyNumberFormat="1" applyFont="1" applyBorder="1" applyAlignment="1">
      <alignment horizontal="center" vertical="center"/>
    </xf>
    <xf numFmtId="49" fontId="19" fillId="0" borderId="66" xfId="0" applyNumberFormat="1" applyFont="1" applyBorder="1" applyAlignment="1">
      <alignment horizontal="center" vertical="center"/>
    </xf>
    <xf numFmtId="178" fontId="9" fillId="2" borderId="66" xfId="0" applyNumberFormat="1" applyFont="1" applyFill="1" applyBorder="1" applyAlignment="1" applyProtection="1">
      <alignment horizontal="center" vertical="center" shrinkToFit="1"/>
      <protection locked="0"/>
    </xf>
    <xf numFmtId="49" fontId="19" fillId="0" borderId="55" xfId="0" applyNumberFormat="1" applyFont="1" applyBorder="1" applyAlignment="1">
      <alignment horizontal="center" vertical="center"/>
    </xf>
    <xf numFmtId="49" fontId="19" fillId="0" borderId="61" xfId="0" applyNumberFormat="1" applyFont="1" applyBorder="1" applyAlignment="1">
      <alignment horizontal="center" vertical="center"/>
    </xf>
    <xf numFmtId="49" fontId="19" fillId="0" borderId="60" xfId="0" applyNumberFormat="1" applyFont="1" applyBorder="1" applyAlignment="1">
      <alignment horizontal="center" vertical="center"/>
    </xf>
    <xf numFmtId="49" fontId="19" fillId="0" borderId="0" xfId="0" applyNumberFormat="1" applyFont="1" applyAlignment="1">
      <alignment horizontal="center" vertical="center"/>
    </xf>
    <xf numFmtId="0" fontId="9" fillId="2" borderId="33" xfId="0" applyFont="1" applyFill="1" applyBorder="1" applyAlignment="1" applyProtection="1">
      <alignment horizontal="center" vertical="center" shrinkToFit="1"/>
      <protection locked="0"/>
    </xf>
    <xf numFmtId="0" fontId="9" fillId="2" borderId="2" xfId="0" applyFont="1" applyFill="1" applyBorder="1" applyAlignment="1" applyProtection="1">
      <alignment horizontal="center" vertical="center" shrinkToFit="1"/>
      <protection locked="0"/>
    </xf>
    <xf numFmtId="178" fontId="9" fillId="2" borderId="33" xfId="0" applyNumberFormat="1" applyFont="1" applyFill="1" applyBorder="1" applyAlignment="1" applyProtection="1">
      <alignment horizontal="center" vertical="center" shrinkToFit="1"/>
      <protection locked="0"/>
    </xf>
    <xf numFmtId="178" fontId="9" fillId="2" borderId="2" xfId="0" applyNumberFormat="1" applyFont="1" applyFill="1" applyBorder="1" applyAlignment="1" applyProtection="1">
      <alignment horizontal="center" vertical="center" shrinkToFit="1"/>
      <protection locked="0"/>
    </xf>
    <xf numFmtId="178" fontId="9" fillId="2" borderId="74" xfId="0" applyNumberFormat="1" applyFont="1" applyFill="1" applyBorder="1" applyAlignment="1" applyProtection="1">
      <alignment horizontal="center" vertical="center" shrinkToFit="1"/>
      <protection locked="0"/>
    </xf>
    <xf numFmtId="178" fontId="5" fillId="0" borderId="131" xfId="0" applyNumberFormat="1" applyFont="1" applyBorder="1" applyAlignment="1">
      <alignment horizontal="center" vertical="center"/>
    </xf>
    <xf numFmtId="178" fontId="5" fillId="0" borderId="153" xfId="0" applyNumberFormat="1" applyFont="1" applyBorder="1" applyAlignment="1">
      <alignment horizontal="center" vertical="center"/>
    </xf>
    <xf numFmtId="0" fontId="9" fillId="0" borderId="63" xfId="0" applyFont="1" applyBorder="1" applyAlignment="1">
      <alignment horizontal="center" vertical="center" shrinkToFit="1"/>
    </xf>
    <xf numFmtId="0" fontId="9" fillId="0" borderId="34" xfId="0" applyFont="1" applyBorder="1" applyAlignment="1">
      <alignment horizontal="center" vertical="center" shrinkToFit="1"/>
    </xf>
    <xf numFmtId="0" fontId="5" fillId="0" borderId="18" xfId="0" applyFont="1" applyBorder="1" applyAlignment="1">
      <alignment horizontal="center" vertical="center" wrapText="1"/>
    </xf>
    <xf numFmtId="0" fontId="5" fillId="0" borderId="141" xfId="0" applyFont="1" applyBorder="1" applyAlignment="1">
      <alignment horizontal="center" vertical="center" wrapText="1"/>
    </xf>
    <xf numFmtId="0" fontId="42" fillId="0" borderId="0" xfId="6" applyFont="1" applyAlignment="1">
      <alignment horizontal="center" vertical="center"/>
    </xf>
    <xf numFmtId="49" fontId="9" fillId="2" borderId="101" xfId="0" applyNumberFormat="1" applyFont="1" applyFill="1" applyBorder="1" applyAlignment="1" applyProtection="1">
      <alignment horizontal="center" vertical="center" shrinkToFit="1"/>
      <protection locked="0"/>
    </xf>
    <xf numFmtId="178" fontId="5" fillId="0" borderId="154" xfId="0" applyNumberFormat="1" applyFont="1" applyBorder="1" applyAlignment="1">
      <alignment horizontal="center" vertical="center"/>
    </xf>
    <xf numFmtId="49" fontId="9" fillId="2" borderId="99" xfId="0" applyNumberFormat="1" applyFont="1" applyFill="1" applyBorder="1" applyAlignment="1" applyProtection="1">
      <alignment horizontal="center" vertical="center" shrinkToFit="1"/>
      <protection locked="0"/>
    </xf>
    <xf numFmtId="0" fontId="9" fillId="0" borderId="22" xfId="0" applyFont="1" applyBorder="1" applyAlignment="1">
      <alignment horizontal="center" vertical="center" shrinkToFit="1"/>
    </xf>
    <xf numFmtId="0" fontId="9" fillId="0" borderId="20" xfId="0" applyFont="1" applyBorder="1" applyAlignment="1">
      <alignment horizontal="center" vertical="center" shrinkToFit="1"/>
    </xf>
    <xf numFmtId="49" fontId="9" fillId="2" borderId="78" xfId="0" applyNumberFormat="1" applyFont="1" applyFill="1" applyBorder="1" applyAlignment="1" applyProtection="1">
      <alignment horizontal="center" vertical="center" shrinkToFit="1"/>
      <protection locked="0"/>
    </xf>
    <xf numFmtId="178" fontId="5" fillId="0" borderId="104" xfId="0" applyNumberFormat="1" applyFont="1" applyBorder="1" applyAlignment="1">
      <alignment horizontal="center" vertical="center"/>
    </xf>
    <xf numFmtId="178" fontId="5" fillId="0" borderId="155" xfId="0" applyNumberFormat="1" applyFont="1" applyBorder="1" applyAlignment="1">
      <alignment horizontal="center" vertical="center"/>
    </xf>
    <xf numFmtId="0" fontId="9" fillId="2" borderId="76" xfId="5" applyFont="1" applyFill="1" applyBorder="1" applyAlignment="1" applyProtection="1">
      <alignment horizontal="center" vertical="center" shrinkToFit="1"/>
      <protection locked="0" hidden="1"/>
    </xf>
    <xf numFmtId="0" fontId="9" fillId="0" borderId="58" xfId="5" applyFont="1" applyBorder="1" applyAlignment="1" applyProtection="1">
      <alignment horizontal="center" vertical="center"/>
      <protection hidden="1"/>
    </xf>
    <xf numFmtId="0" fontId="9" fillId="0" borderId="59" xfId="5" applyFont="1" applyBorder="1" applyAlignment="1" applyProtection="1">
      <alignment horizontal="center" vertical="center"/>
      <protection hidden="1"/>
    </xf>
    <xf numFmtId="178" fontId="49" fillId="6" borderId="141" xfId="5" applyNumberFormat="1" applyFont="1" applyFill="1" applyBorder="1" applyAlignment="1" applyProtection="1">
      <alignment horizontal="center" vertical="center"/>
      <protection hidden="1"/>
    </xf>
    <xf numFmtId="178" fontId="49" fillId="6" borderId="148" xfId="5" applyNumberFormat="1" applyFont="1" applyFill="1" applyBorder="1" applyAlignment="1" applyProtection="1">
      <alignment horizontal="center" vertical="center"/>
      <protection hidden="1"/>
    </xf>
    <xf numFmtId="178" fontId="49" fillId="6" borderId="66" xfId="5" applyNumberFormat="1" applyFont="1" applyFill="1" applyBorder="1" applyAlignment="1" applyProtection="1">
      <alignment horizontal="center" vertical="center"/>
      <protection hidden="1"/>
    </xf>
    <xf numFmtId="178" fontId="49" fillId="6" borderId="67" xfId="5" applyNumberFormat="1" applyFont="1" applyFill="1" applyBorder="1" applyAlignment="1" applyProtection="1">
      <alignment horizontal="center" vertical="center"/>
      <protection hidden="1"/>
    </xf>
    <xf numFmtId="0" fontId="9" fillId="2" borderId="62" xfId="5" applyFont="1" applyFill="1" applyBorder="1" applyAlignment="1" applyProtection="1">
      <alignment horizontal="center" vertical="center"/>
      <protection locked="0" hidden="1"/>
    </xf>
    <xf numFmtId="0" fontId="10" fillId="2" borderId="59" xfId="5" applyFont="1" applyFill="1" applyBorder="1" applyAlignment="1" applyProtection="1">
      <alignment horizontal="center" vertical="center"/>
      <protection locked="0" hidden="1"/>
    </xf>
    <xf numFmtId="0" fontId="9" fillId="2" borderId="76" xfId="5" applyFont="1" applyFill="1" applyBorder="1" applyAlignment="1" applyProtection="1">
      <alignment horizontal="center" vertical="center"/>
      <protection locked="0" hidden="1"/>
    </xf>
    <xf numFmtId="0" fontId="9" fillId="2" borderId="66" xfId="5" applyFont="1" applyFill="1" applyBorder="1" applyAlignment="1" applyProtection="1">
      <alignment horizontal="center" vertical="center" shrinkToFit="1"/>
      <protection locked="0" hidden="1"/>
    </xf>
    <xf numFmtId="0" fontId="9" fillId="0" borderId="64" xfId="5" applyFont="1" applyBorder="1" applyAlignment="1" applyProtection="1">
      <alignment horizontal="center" vertical="center"/>
      <protection hidden="1"/>
    </xf>
    <xf numFmtId="0" fontId="9" fillId="0" borderId="65" xfId="5" applyFont="1" applyBorder="1" applyAlignment="1" applyProtection="1">
      <alignment horizontal="center" vertical="center"/>
      <protection hidden="1"/>
    </xf>
    <xf numFmtId="0" fontId="9" fillId="2" borderId="68" xfId="5" applyFont="1" applyFill="1" applyBorder="1" applyAlignment="1" applyProtection="1">
      <alignment horizontal="center" vertical="center"/>
      <protection locked="0" hidden="1"/>
    </xf>
    <xf numFmtId="0" fontId="10" fillId="2" borderId="65" xfId="5" applyFont="1" applyFill="1" applyBorder="1" applyAlignment="1" applyProtection="1">
      <alignment horizontal="center" vertical="center"/>
      <protection locked="0" hidden="1"/>
    </xf>
    <xf numFmtId="0" fontId="9" fillId="2" borderId="66" xfId="5" applyFont="1" applyFill="1" applyBorder="1" applyAlignment="1" applyProtection="1">
      <alignment horizontal="center" vertical="center"/>
      <protection locked="0" hidden="1"/>
    </xf>
    <xf numFmtId="178" fontId="49" fillId="6" borderId="36" xfId="5" applyNumberFormat="1" applyFont="1" applyFill="1" applyBorder="1" applyAlignment="1" applyProtection="1">
      <alignment horizontal="center" vertical="center"/>
      <protection hidden="1"/>
    </xf>
    <xf numFmtId="178" fontId="49" fillId="6" borderId="37" xfId="5" applyNumberFormat="1" applyFont="1" applyFill="1" applyBorder="1" applyAlignment="1" applyProtection="1">
      <alignment horizontal="center" vertical="center"/>
      <protection hidden="1"/>
    </xf>
    <xf numFmtId="0" fontId="9" fillId="2" borderId="89" xfId="5" applyFont="1" applyFill="1" applyBorder="1" applyAlignment="1" applyProtection="1">
      <alignment horizontal="center" vertical="center" shrinkToFit="1"/>
      <protection locked="0" hidden="1"/>
    </xf>
    <xf numFmtId="0" fontId="9" fillId="0" borderId="89" xfId="5" applyFont="1" applyBorder="1" applyAlignment="1" applyProtection="1">
      <alignment horizontal="center" vertical="center"/>
      <protection hidden="1"/>
    </xf>
    <xf numFmtId="0" fontId="9" fillId="2" borderId="75" xfId="5" applyFont="1" applyFill="1" applyBorder="1" applyAlignment="1" applyProtection="1">
      <alignment horizontal="center" vertical="center"/>
      <protection locked="0" hidden="1"/>
    </xf>
    <xf numFmtId="0" fontId="10" fillId="2" borderId="72" xfId="5" applyFont="1" applyFill="1" applyBorder="1" applyAlignment="1" applyProtection="1">
      <alignment horizontal="center" vertical="center"/>
      <protection locked="0" hidden="1"/>
    </xf>
    <xf numFmtId="0" fontId="9" fillId="2" borderId="89" xfId="5" applyFont="1" applyFill="1" applyBorder="1" applyAlignment="1" applyProtection="1">
      <alignment horizontal="center" vertical="center"/>
      <protection locked="0" hidden="1"/>
    </xf>
    <xf numFmtId="0" fontId="5" fillId="0" borderId="30" xfId="5" applyFont="1" applyBorder="1" applyAlignment="1">
      <alignment horizontal="center" vertical="center" wrapText="1"/>
    </xf>
    <xf numFmtId="0" fontId="5" fillId="0" borderId="30" xfId="5" applyFont="1" applyBorder="1" applyAlignment="1">
      <alignment horizontal="center" vertical="center"/>
    </xf>
    <xf numFmtId="0" fontId="5" fillId="0" borderId="17" xfId="5" applyFont="1" applyBorder="1" applyAlignment="1">
      <alignment horizontal="center" vertical="center"/>
    </xf>
    <xf numFmtId="0" fontId="5" fillId="0" borderId="31" xfId="5" applyFont="1" applyBorder="1" applyAlignment="1">
      <alignment horizontal="center" vertical="center"/>
    </xf>
    <xf numFmtId="0" fontId="5" fillId="0" borderId="23" xfId="5" applyFont="1" applyBorder="1" applyAlignment="1">
      <alignment horizontal="center" vertical="center"/>
    </xf>
    <xf numFmtId="0" fontId="5" fillId="0" borderId="16" xfId="5" applyFont="1" applyBorder="1" applyAlignment="1">
      <alignment horizontal="center" vertical="center"/>
    </xf>
    <xf numFmtId="0" fontId="45" fillId="0" borderId="0" xfId="5" applyFont="1" applyAlignment="1">
      <alignment horizontal="center" vertical="center"/>
    </xf>
    <xf numFmtId="0" fontId="46" fillId="0" borderId="0" xfId="5" applyFont="1" applyAlignment="1">
      <alignment horizontal="left" vertical="center" wrapText="1"/>
    </xf>
    <xf numFmtId="0" fontId="48" fillId="0" borderId="0" xfId="5" applyFont="1" applyAlignment="1">
      <alignment horizontal="left" vertical="center" wrapText="1"/>
    </xf>
    <xf numFmtId="0" fontId="5" fillId="0" borderId="81" xfId="5" applyFont="1" applyBorder="1" applyAlignment="1">
      <alignment horizontal="center" vertical="center"/>
    </xf>
    <xf numFmtId="0" fontId="5" fillId="0" borderId="82" xfId="5" applyFont="1" applyBorder="1" applyAlignment="1">
      <alignment horizontal="center" vertical="center"/>
    </xf>
    <xf numFmtId="0" fontId="5" fillId="0" borderId="17" xfId="5" applyFont="1" applyBorder="1" applyAlignment="1">
      <alignment horizontal="center" vertical="center" wrapText="1"/>
    </xf>
    <xf numFmtId="0" fontId="0" fillId="0" borderId="121" xfId="0" applyBorder="1" applyAlignment="1">
      <alignment horizontal="center" vertical="center"/>
    </xf>
    <xf numFmtId="0" fontId="0" fillId="0" borderId="28" xfId="0" applyBorder="1" applyAlignment="1">
      <alignment horizontal="center" vertical="center"/>
    </xf>
    <xf numFmtId="0" fontId="0" fillId="0" borderId="41" xfId="0" applyBorder="1" applyAlignment="1">
      <alignment horizontal="center" vertical="center"/>
    </xf>
    <xf numFmtId="0" fontId="0" fillId="0" borderId="47" xfId="0" applyBorder="1" applyAlignment="1">
      <alignment horizontal="center" vertical="center"/>
    </xf>
    <xf numFmtId="0" fontId="0" fillId="0" borderId="136" xfId="0" applyBorder="1" applyAlignment="1">
      <alignment horizontal="center" vertical="center"/>
    </xf>
    <xf numFmtId="0" fontId="0" fillId="0" borderId="16" xfId="0" applyBorder="1" applyAlignment="1">
      <alignment horizontal="center" vertical="center"/>
    </xf>
    <xf numFmtId="0" fontId="0" fillId="0" borderId="127" xfId="0" applyBorder="1" applyAlignment="1">
      <alignment horizontal="center" vertical="center"/>
    </xf>
    <xf numFmtId="0" fontId="0" fillId="0" borderId="54" xfId="0" applyBorder="1" applyAlignment="1">
      <alignment horizontal="center" vertical="center"/>
    </xf>
    <xf numFmtId="0" fontId="0" fillId="0" borderId="46" xfId="0" applyBorder="1" applyAlignment="1">
      <alignment horizontal="center" vertical="center"/>
    </xf>
    <xf numFmtId="0" fontId="0" fillId="0" borderId="126" xfId="0" applyBorder="1" applyAlignment="1">
      <alignment horizontal="center" vertical="center"/>
    </xf>
    <xf numFmtId="0" fontId="0" fillId="0" borderId="137" xfId="0" applyBorder="1" applyAlignment="1">
      <alignment horizontal="center" vertical="center"/>
    </xf>
    <xf numFmtId="0" fontId="0" fillId="0" borderId="82" xfId="0" applyBorder="1" applyAlignment="1">
      <alignment horizontal="center" vertical="center"/>
    </xf>
    <xf numFmtId="0" fontId="0" fillId="0" borderId="44" xfId="0" applyBorder="1" applyAlignment="1">
      <alignment horizontal="center" vertical="center"/>
    </xf>
    <xf numFmtId="0" fontId="0" fillId="0" borderId="32" xfId="0" applyBorder="1" applyAlignment="1">
      <alignment horizontal="center" vertical="center"/>
    </xf>
    <xf numFmtId="0" fontId="0" fillId="0" borderId="2" xfId="0" applyBorder="1" applyAlignment="1">
      <alignment horizontal="center" vertical="center"/>
    </xf>
    <xf numFmtId="0" fontId="0" fillId="0" borderId="74" xfId="0" applyBorder="1" applyAlignment="1">
      <alignment horizontal="center" vertical="center"/>
    </xf>
    <xf numFmtId="0" fontId="0" fillId="0" borderId="33" xfId="0" applyBorder="1" applyAlignment="1">
      <alignment horizontal="center" vertical="center"/>
    </xf>
    <xf numFmtId="0" fontId="0" fillId="0" borderId="3" xfId="0" applyBorder="1" applyAlignment="1">
      <alignment horizontal="center" vertical="center"/>
    </xf>
    <xf numFmtId="0" fontId="0" fillId="0" borderId="0" xfId="0" applyAlignment="1">
      <alignment horizontal="left" vertical="center" wrapText="1"/>
    </xf>
    <xf numFmtId="0" fontId="0" fillId="0" borderId="0" xfId="0" applyAlignment="1">
      <alignment horizontal="left" vertical="center"/>
    </xf>
    <xf numFmtId="0" fontId="0" fillId="0" borderId="42" xfId="0" applyBorder="1" applyAlignment="1">
      <alignment horizontal="center" vertical="center"/>
    </xf>
    <xf numFmtId="0" fontId="0" fillId="0" borderId="9" xfId="0" applyBorder="1" applyAlignment="1">
      <alignment horizontal="center" vertical="center"/>
    </xf>
    <xf numFmtId="0" fontId="0" fillId="0" borderId="27" xfId="0" applyBorder="1" applyAlignment="1">
      <alignment horizontal="center" vertical="center"/>
    </xf>
    <xf numFmtId="0" fontId="0" fillId="0" borderId="55" xfId="0" applyBorder="1" applyAlignment="1">
      <alignment horizontal="center" vertical="center"/>
    </xf>
    <xf numFmtId="0" fontId="0" fillId="0" borderId="0" xfId="0" applyAlignment="1">
      <alignment horizontal="center" vertical="center"/>
    </xf>
    <xf numFmtId="0" fontId="0" fillId="0" borderId="103" xfId="0" applyBorder="1" applyAlignment="1">
      <alignment horizontal="center" vertical="center"/>
    </xf>
    <xf numFmtId="0" fontId="0" fillId="0" borderId="132" xfId="0" applyBorder="1" applyAlignment="1">
      <alignment horizontal="center"/>
    </xf>
    <xf numFmtId="0" fontId="0" fillId="0" borderId="133" xfId="0" applyBorder="1" applyAlignment="1">
      <alignment horizontal="center"/>
    </xf>
    <xf numFmtId="0" fontId="0" fillId="0" borderId="134" xfId="0" applyBorder="1" applyAlignment="1">
      <alignment horizontal="center"/>
    </xf>
    <xf numFmtId="0" fontId="0" fillId="0" borderId="135" xfId="0" applyBorder="1" applyAlignment="1">
      <alignment horizontal="center"/>
    </xf>
    <xf numFmtId="0" fontId="0" fillId="0" borderId="42" xfId="0" applyBorder="1" applyAlignment="1">
      <alignment horizontal="center" vertical="center" wrapText="1"/>
    </xf>
    <xf numFmtId="0" fontId="0" fillId="0" borderId="9" xfId="0" applyBorder="1" applyAlignment="1">
      <alignment horizontal="center" vertical="center" wrapText="1"/>
    </xf>
    <xf numFmtId="0" fontId="0" fillId="0" borderId="70" xfId="0" applyBorder="1" applyAlignment="1">
      <alignment horizontal="center" vertical="center" wrapText="1"/>
    </xf>
    <xf numFmtId="0" fontId="0" fillId="0" borderId="55" xfId="0" applyBorder="1" applyAlignment="1">
      <alignment horizontal="center" vertical="center" wrapText="1"/>
    </xf>
    <xf numFmtId="0" fontId="0" fillId="0" borderId="0" xfId="0" applyAlignment="1">
      <alignment horizontal="center" vertical="center" wrapText="1"/>
    </xf>
    <xf numFmtId="0" fontId="0" fillId="0" borderId="61" xfId="0" applyBorder="1" applyAlignment="1">
      <alignment horizontal="center" vertical="center" wrapText="1"/>
    </xf>
    <xf numFmtId="0" fontId="0" fillId="0" borderId="136" xfId="0" applyBorder="1" applyAlignment="1">
      <alignment horizontal="center" vertical="center" wrapText="1"/>
    </xf>
    <xf numFmtId="0" fontId="0" fillId="0" borderId="16" xfId="0" applyBorder="1" applyAlignment="1">
      <alignment horizontal="center" vertical="center" wrapText="1"/>
    </xf>
    <xf numFmtId="0" fontId="0" fillId="0" borderId="127" xfId="0" applyBorder="1" applyAlignment="1">
      <alignment horizontal="center" vertical="center" wrapText="1"/>
    </xf>
    <xf numFmtId="0" fontId="0" fillId="0" borderId="69" xfId="0" applyBorder="1" applyAlignment="1">
      <alignment horizontal="center" vertical="center" wrapText="1"/>
    </xf>
    <xf numFmtId="0" fontId="0" fillId="0" borderId="27" xfId="0" applyBorder="1" applyAlignment="1">
      <alignment horizontal="center" vertical="center" wrapText="1"/>
    </xf>
    <xf numFmtId="0" fontId="0" fillId="0" borderId="60" xfId="0" applyBorder="1" applyAlignment="1">
      <alignment horizontal="center" vertical="center" wrapText="1"/>
    </xf>
    <xf numFmtId="0" fontId="0" fillId="0" borderId="103" xfId="0" applyBorder="1" applyAlignment="1">
      <alignment horizontal="center" vertical="center" wrapText="1"/>
    </xf>
    <xf numFmtId="0" fontId="0" fillId="0" borderId="126" xfId="0" applyBorder="1" applyAlignment="1">
      <alignment horizontal="center" vertical="center" wrapText="1"/>
    </xf>
    <xf numFmtId="0" fontId="0" fillId="0" borderId="137" xfId="0" applyBorder="1" applyAlignment="1">
      <alignment horizontal="center" vertical="center" wrapText="1"/>
    </xf>
    <xf numFmtId="0" fontId="29" fillId="0" borderId="112" xfId="3" applyFont="1" applyBorder="1" applyAlignment="1">
      <alignment horizontal="center" vertical="center"/>
    </xf>
    <xf numFmtId="0" fontId="29" fillId="0" borderId="19" xfId="3" applyFont="1" applyBorder="1" applyAlignment="1">
      <alignment horizontal="center" vertical="center"/>
    </xf>
    <xf numFmtId="0" fontId="29" fillId="0" borderId="36" xfId="3" applyFont="1" applyBorder="1" applyAlignment="1">
      <alignment horizontal="center" vertical="center"/>
    </xf>
    <xf numFmtId="0" fontId="19" fillId="0" borderId="112" xfId="3" applyFont="1" applyBorder="1" applyAlignment="1">
      <alignment horizontal="center" vertical="center"/>
    </xf>
    <xf numFmtId="0" fontId="19" fillId="0" borderId="19" xfId="3" applyFont="1" applyBorder="1" applyAlignment="1">
      <alignment horizontal="center" vertical="center"/>
    </xf>
    <xf numFmtId="14" fontId="5" fillId="0" borderId="25" xfId="0" applyNumberFormat="1" applyFont="1" applyBorder="1" applyAlignment="1">
      <alignment horizontal="center" vertical="center" wrapText="1"/>
    </xf>
    <xf numFmtId="0" fontId="5" fillId="0" borderId="158" xfId="0" applyFont="1" applyBorder="1" applyAlignment="1">
      <alignment horizontal="center" vertical="center" wrapText="1"/>
    </xf>
    <xf numFmtId="0" fontId="5" fillId="0" borderId="159" xfId="0" applyFont="1" applyBorder="1" applyAlignment="1">
      <alignment horizontal="center" vertical="center" wrapText="1"/>
    </xf>
    <xf numFmtId="0" fontId="5" fillId="0" borderId="146" xfId="0" applyFont="1" applyBorder="1" applyAlignment="1">
      <alignment horizontal="left" vertical="center" wrapText="1"/>
    </xf>
    <xf numFmtId="0" fontId="5" fillId="0" borderId="156" xfId="0" applyFont="1" applyBorder="1" applyAlignment="1">
      <alignment horizontal="left" vertical="center" wrapText="1"/>
    </xf>
    <xf numFmtId="0" fontId="5" fillId="0" borderId="147" xfId="0" applyFont="1" applyBorder="1" applyAlignment="1">
      <alignment horizontal="left" vertical="center" wrapText="1"/>
    </xf>
    <xf numFmtId="0" fontId="5" fillId="0" borderId="160" xfId="0" applyFont="1" applyBorder="1" applyAlignment="1">
      <alignment horizontal="left" vertical="center" wrapText="1"/>
    </xf>
    <xf numFmtId="0" fontId="5" fillId="0" borderId="112" xfId="0" applyFont="1" applyBorder="1" applyAlignment="1">
      <alignment horizontal="center" vertical="center" wrapText="1"/>
    </xf>
    <xf numFmtId="0" fontId="5" fillId="0" borderId="19" xfId="0" applyFont="1" applyBorder="1" applyAlignment="1">
      <alignment horizontal="center" vertical="center" wrapText="1"/>
    </xf>
    <xf numFmtId="14" fontId="5" fillId="0" borderId="112" xfId="0" applyNumberFormat="1" applyFont="1" applyBorder="1" applyAlignment="1">
      <alignment horizontal="center" vertical="center" wrapText="1"/>
    </xf>
    <xf numFmtId="14" fontId="5" fillId="0" borderId="19" xfId="0" applyNumberFormat="1" applyFont="1" applyBorder="1" applyAlignment="1">
      <alignment horizontal="center" vertical="center" wrapText="1"/>
    </xf>
    <xf numFmtId="14" fontId="5" fillId="0" borderId="36" xfId="0" applyNumberFormat="1" applyFont="1" applyBorder="1" applyAlignment="1">
      <alignment horizontal="center" vertical="center" wrapText="1"/>
    </xf>
  </cellXfs>
  <cellStyles count="8">
    <cellStyle name="桁区切り" xfId="1" builtinId="6"/>
    <cellStyle name="標準" xfId="0" builtinId="0"/>
    <cellStyle name="標準 14" xfId="4" xr:uid="{00000000-0005-0000-0000-000002000000}"/>
    <cellStyle name="標準 14 2" xfId="6" xr:uid="{00000000-0005-0000-0000-000003000000}"/>
    <cellStyle name="標準 2" xfId="2" xr:uid="{00000000-0005-0000-0000-000004000000}"/>
    <cellStyle name="標準 2 2" xfId="5" xr:uid="{00000000-0005-0000-0000-000005000000}"/>
    <cellStyle name="標準 3" xfId="3" xr:uid="{00000000-0005-0000-0000-000006000000}"/>
    <cellStyle name="標準 3 2" xfId="7" xr:uid="{00000000-0005-0000-0000-000007000000}"/>
  </cellStyles>
  <dxfs count="224">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ont>
        <color theme="0"/>
      </font>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ont>
        <color theme="0"/>
      </font>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ont>
        <color theme="0"/>
      </font>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ont>
        <color theme="0"/>
      </font>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ont>
        <color theme="0"/>
      </font>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patternType="gray125"/>
      </fill>
    </dxf>
    <dxf>
      <font>
        <color theme="0"/>
      </font>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patternType="gray125"/>
      </fill>
    </dxf>
    <dxf>
      <font>
        <color theme="0"/>
      </font>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patternType="gray125"/>
      </fill>
    </dxf>
    <dxf>
      <font>
        <color theme="0"/>
      </font>
    </dxf>
    <dxf>
      <fill>
        <patternFill>
          <fgColor indexed="64"/>
          <bgColor theme="1"/>
        </patternFill>
      </fill>
    </dxf>
    <dxf>
      <fill>
        <patternFill>
          <fgColor indexed="64"/>
          <bgColor theme="1"/>
        </patternFill>
      </fill>
    </dxf>
    <dxf>
      <font>
        <color theme="0"/>
      </font>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ont>
        <color theme="0"/>
      </font>
    </dxf>
    <dxf>
      <fill>
        <patternFill>
          <fgColor indexed="64"/>
          <bgColor theme="1"/>
        </patternFill>
      </fill>
    </dxf>
    <dxf>
      <font>
        <b/>
        <i val="0"/>
        <color auto="1"/>
      </font>
    </dxf>
    <dxf>
      <fill>
        <patternFill>
          <fgColor indexed="64"/>
          <bgColor theme="1"/>
        </patternFill>
      </fill>
    </dxf>
    <dxf>
      <fill>
        <patternFill>
          <fgColor indexed="64"/>
          <bgColor theme="1"/>
        </patternFill>
      </fill>
    </dxf>
    <dxf>
      <fill>
        <patternFill>
          <bgColor theme="1"/>
        </patternFill>
      </fill>
    </dxf>
    <dxf>
      <fill>
        <patternFill>
          <fgColor indexed="64"/>
          <bgColor theme="1"/>
        </patternFill>
      </fill>
    </dxf>
    <dxf>
      <fill>
        <patternFill>
          <fgColor indexed="64"/>
          <bgColor theme="1"/>
        </patternFill>
      </fill>
    </dxf>
    <dxf>
      <font>
        <color theme="1"/>
      </font>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
      <fill>
        <patternFill>
          <fgColor indexed="64"/>
          <bgColor theme="1"/>
        </patternFill>
      </fill>
    </dxf>
  </dxfs>
  <tableStyles count="0" defaultTableStyle="TableStyleMedium9" defaultPivotStyle="PivotStyleLight16"/>
  <colors>
    <mruColors>
      <color rgb="FF0000FF"/>
      <color rgb="FFFF99FF"/>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CheckBox" checked="Checked" fmlaLink="$AH$10" lockText="1" noThreeD="1"/>
</file>

<file path=xl/ctrlProps/ctrlProp101.xml><?xml version="1.0" encoding="utf-8"?>
<formControlPr xmlns="http://schemas.microsoft.com/office/spreadsheetml/2009/9/main" objectType="CheckBox" checked="Checked" fmlaLink="$AH$11" lockText="1" noThreeD="1"/>
</file>

<file path=xl/ctrlProps/ctrlProp102.xml><?xml version="1.0" encoding="utf-8"?>
<formControlPr xmlns="http://schemas.microsoft.com/office/spreadsheetml/2009/9/main" objectType="CheckBox" checked="Checked" fmlaLink="$AH$14" lockText="1" noThreeD="1"/>
</file>

<file path=xl/ctrlProps/ctrlProp103.xml><?xml version="1.0" encoding="utf-8"?>
<formControlPr xmlns="http://schemas.microsoft.com/office/spreadsheetml/2009/9/main" objectType="CheckBox" checked="Checked" fmlaLink="$AH$12" lockText="1" noThreeD="1"/>
</file>

<file path=xl/ctrlProps/ctrlProp104.xml><?xml version="1.0" encoding="utf-8"?>
<formControlPr xmlns="http://schemas.microsoft.com/office/spreadsheetml/2009/9/main" objectType="CheckBox" checked="Checked" fmlaLink="$AH$13" lockText="1" noThreeD="1"/>
</file>

<file path=xl/ctrlProps/ctrlProp105.xml><?xml version="1.0" encoding="utf-8"?>
<formControlPr xmlns="http://schemas.microsoft.com/office/spreadsheetml/2009/9/main" objectType="CheckBox" checked="Checked" fmlaLink="$AH$21" lockText="1" noThreeD="1"/>
</file>

<file path=xl/ctrlProps/ctrlProp106.xml><?xml version="1.0" encoding="utf-8"?>
<formControlPr xmlns="http://schemas.microsoft.com/office/spreadsheetml/2009/9/main" objectType="CheckBox" checked="Checked" fmlaLink="$AH$22" lockText="1" noThreeD="1"/>
</file>

<file path=xl/ctrlProps/ctrlProp107.xml><?xml version="1.0" encoding="utf-8"?>
<formControlPr xmlns="http://schemas.microsoft.com/office/spreadsheetml/2009/9/main" objectType="CheckBox" checked="Checked" fmlaLink="$AL$8" lockText="1" noThreeD="1"/>
</file>

<file path=xl/ctrlProps/ctrlProp108.xml><?xml version="1.0" encoding="utf-8"?>
<formControlPr xmlns="http://schemas.microsoft.com/office/spreadsheetml/2009/9/main" objectType="CheckBox" checked="Checked" fmlaLink="$AL$9" lockText="1" noThreeD="1"/>
</file>

<file path=xl/ctrlProps/ctrlProp109.xml><?xml version="1.0" encoding="utf-8"?>
<formControlPr xmlns="http://schemas.microsoft.com/office/spreadsheetml/2009/9/main" objectType="CheckBox" checked="Checked" fmlaLink="$AL$12" lockText="1" noThreeD="1"/>
</file>

<file path=xl/ctrlProps/ctrlProp11.xml><?xml version="1.0" encoding="utf-8"?>
<formControlPr xmlns="http://schemas.microsoft.com/office/spreadsheetml/2009/9/main" objectType="Radio" lockText="1" noThreeD="1"/>
</file>

<file path=xl/ctrlProps/ctrlProp110.xml><?xml version="1.0" encoding="utf-8"?>
<formControlPr xmlns="http://schemas.microsoft.com/office/spreadsheetml/2009/9/main" objectType="CheckBox" checked="Checked" fmlaLink="$AL$13" lockText="1" noThreeD="1"/>
</file>

<file path=xl/ctrlProps/ctrlProp111.xml><?xml version="1.0" encoding="utf-8"?>
<formControlPr xmlns="http://schemas.microsoft.com/office/spreadsheetml/2009/9/main" objectType="CheckBox" checked="Checked" fmlaLink="$AL$14" lockText="1" noThreeD="1"/>
</file>

<file path=xl/ctrlProps/ctrlProp112.xml><?xml version="1.0" encoding="utf-8"?>
<formControlPr xmlns="http://schemas.microsoft.com/office/spreadsheetml/2009/9/main" objectType="CheckBox" checked="Checked" fmlaLink="$AH$29" lockText="1" noThreeD="1"/>
</file>

<file path=xl/ctrlProps/ctrlProp113.xml><?xml version="1.0" encoding="utf-8"?>
<formControlPr xmlns="http://schemas.microsoft.com/office/spreadsheetml/2009/9/main" objectType="CheckBox" checked="Checked" fmlaLink="$AH$30" lockText="1" noThreeD="1"/>
</file>

<file path=xl/ctrlProps/ctrlProp114.xml><?xml version="1.0" encoding="utf-8"?>
<formControlPr xmlns="http://schemas.microsoft.com/office/spreadsheetml/2009/9/main" objectType="CheckBox" checked="Checked" fmlaLink="$AH$33" lockText="1" noThreeD="1"/>
</file>

<file path=xl/ctrlProps/ctrlProp115.xml><?xml version="1.0" encoding="utf-8"?>
<formControlPr xmlns="http://schemas.microsoft.com/office/spreadsheetml/2009/9/main" objectType="CheckBox" checked="Checked" fmlaLink="$AL$10" lockText="1" noThreeD="1"/>
</file>

<file path=xl/ctrlProps/ctrlProp116.xml><?xml version="1.0" encoding="utf-8"?>
<formControlPr xmlns="http://schemas.microsoft.com/office/spreadsheetml/2009/9/main" objectType="CheckBox" checked="Checked" fmlaLink="$AL$11" lockText="1" noThreeD="1"/>
</file>

<file path=xl/ctrlProps/ctrlProp117.xml><?xml version="1.0" encoding="utf-8"?>
<formControlPr xmlns="http://schemas.microsoft.com/office/spreadsheetml/2009/9/main" objectType="CheckBox" checked="Checked" fmlaLink="$AH$31" lockText="1" noThreeD="1"/>
</file>

<file path=xl/ctrlProps/ctrlProp118.xml><?xml version="1.0" encoding="utf-8"?>
<formControlPr xmlns="http://schemas.microsoft.com/office/spreadsheetml/2009/9/main" objectType="CheckBox" checked="Checked" fmlaLink="$AH$32" lockText="1" noThreeD="1"/>
</file>

<file path=xl/ctrlProps/ctrlProp119.xml><?xml version="1.0" encoding="utf-8"?>
<formControlPr xmlns="http://schemas.microsoft.com/office/spreadsheetml/2009/9/main" objectType="CheckBox" checked="Checked" fmlaLink="$AH$21" lockText="1" noThreeD="1"/>
</file>

<file path=xl/ctrlProps/ctrlProp12.xml><?xml version="1.0" encoding="utf-8"?>
<formControlPr xmlns="http://schemas.microsoft.com/office/spreadsheetml/2009/9/main" objectType="CheckBox" checked="Checked" fmlaLink="$AL$8" lockText="1" noThreeD="1"/>
</file>

<file path=xl/ctrlProps/ctrlProp120.xml><?xml version="1.0" encoding="utf-8"?>
<formControlPr xmlns="http://schemas.microsoft.com/office/spreadsheetml/2009/9/main" objectType="CheckBox" checked="Checked" fmlaLink="$AH$22" lockText="1" noThreeD="1"/>
</file>

<file path=xl/ctrlProps/ctrlProp121.xml><?xml version="1.0" encoding="utf-8"?>
<formControlPr xmlns="http://schemas.microsoft.com/office/spreadsheetml/2009/9/main" objectType="CheckBox" checked="Checked" fmlaLink="$AH$8" lockText="1" noThreeD="1"/>
</file>

<file path=xl/ctrlProps/ctrlProp122.xml><?xml version="1.0" encoding="utf-8"?>
<formControlPr xmlns="http://schemas.microsoft.com/office/spreadsheetml/2009/9/main" objectType="CheckBox" checked="Checked" fmlaLink="$AH$9" lockText="1" noThreeD="1"/>
</file>

<file path=xl/ctrlProps/ctrlProp123.xml><?xml version="1.0" encoding="utf-8"?>
<formControlPr xmlns="http://schemas.microsoft.com/office/spreadsheetml/2009/9/main" objectType="CheckBox" checked="Checked" fmlaLink="$AH$10" lockText="1" noThreeD="1"/>
</file>

<file path=xl/ctrlProps/ctrlProp124.xml><?xml version="1.0" encoding="utf-8"?>
<formControlPr xmlns="http://schemas.microsoft.com/office/spreadsheetml/2009/9/main" objectType="CheckBox" checked="Checked" fmlaLink="$AH$11" lockText="1" noThreeD="1"/>
</file>

<file path=xl/ctrlProps/ctrlProp125.xml><?xml version="1.0" encoding="utf-8"?>
<formControlPr xmlns="http://schemas.microsoft.com/office/spreadsheetml/2009/9/main" objectType="CheckBox" checked="Checked" fmlaLink="$AH$14" lockText="1" noThreeD="1"/>
</file>

<file path=xl/ctrlProps/ctrlProp126.xml><?xml version="1.0" encoding="utf-8"?>
<formControlPr xmlns="http://schemas.microsoft.com/office/spreadsheetml/2009/9/main" objectType="CheckBox" checked="Checked" fmlaLink="$AH$12" lockText="1" noThreeD="1"/>
</file>

<file path=xl/ctrlProps/ctrlProp127.xml><?xml version="1.0" encoding="utf-8"?>
<formControlPr xmlns="http://schemas.microsoft.com/office/spreadsheetml/2009/9/main" objectType="CheckBox" checked="Checked" fmlaLink="$AH$13" lockText="1" noThreeD="1"/>
</file>

<file path=xl/ctrlProps/ctrlProp128.xml><?xml version="1.0" encoding="utf-8"?>
<formControlPr xmlns="http://schemas.microsoft.com/office/spreadsheetml/2009/9/main" objectType="CheckBox" checked="Checked" fmlaLink="$AH$8" lockText="1" noThreeD="1"/>
</file>

<file path=xl/ctrlProps/ctrlProp129.xml><?xml version="1.0" encoding="utf-8"?>
<formControlPr xmlns="http://schemas.microsoft.com/office/spreadsheetml/2009/9/main" objectType="CheckBox" checked="Checked" fmlaLink="$AH$21" lockText="1" noThreeD="1"/>
</file>

<file path=xl/ctrlProps/ctrlProp13.xml><?xml version="1.0" encoding="utf-8"?>
<formControlPr xmlns="http://schemas.microsoft.com/office/spreadsheetml/2009/9/main" objectType="CheckBox" checked="Checked" fmlaLink="$AL$9" lockText="1" noThreeD="1"/>
</file>

<file path=xl/ctrlProps/ctrlProp130.xml><?xml version="1.0" encoding="utf-8"?>
<formControlPr xmlns="http://schemas.microsoft.com/office/spreadsheetml/2009/9/main" objectType="CheckBox" checked="Checked" fmlaLink="$AH$22" lockText="1" noThreeD="1"/>
</file>

<file path=xl/ctrlProps/ctrlProp131.xml><?xml version="1.0" encoding="utf-8"?>
<formControlPr xmlns="http://schemas.microsoft.com/office/spreadsheetml/2009/9/main" objectType="CheckBox" checked="Checked" fmlaLink="$AL$8" lockText="1" noThreeD="1"/>
</file>

<file path=xl/ctrlProps/ctrlProp132.xml><?xml version="1.0" encoding="utf-8"?>
<formControlPr xmlns="http://schemas.microsoft.com/office/spreadsheetml/2009/9/main" objectType="CheckBox" checked="Checked" fmlaLink="$AL$9" lockText="1" noThreeD="1"/>
</file>

<file path=xl/ctrlProps/ctrlProp133.xml><?xml version="1.0" encoding="utf-8"?>
<formControlPr xmlns="http://schemas.microsoft.com/office/spreadsheetml/2009/9/main" objectType="CheckBox" checked="Checked" fmlaLink="$AL$12" lockText="1" noThreeD="1"/>
</file>

<file path=xl/ctrlProps/ctrlProp134.xml><?xml version="1.0" encoding="utf-8"?>
<formControlPr xmlns="http://schemas.microsoft.com/office/spreadsheetml/2009/9/main" objectType="CheckBox" checked="Checked" fmlaLink="$AL$13" lockText="1" noThreeD="1"/>
</file>

<file path=xl/ctrlProps/ctrlProp135.xml><?xml version="1.0" encoding="utf-8"?>
<formControlPr xmlns="http://schemas.microsoft.com/office/spreadsheetml/2009/9/main" objectType="CheckBox" checked="Checked" fmlaLink="$AL$14" lockText="1" noThreeD="1"/>
</file>

<file path=xl/ctrlProps/ctrlProp136.xml><?xml version="1.0" encoding="utf-8"?>
<formControlPr xmlns="http://schemas.microsoft.com/office/spreadsheetml/2009/9/main" objectType="CheckBox" checked="Checked" fmlaLink="$AH$29" lockText="1" noThreeD="1"/>
</file>

<file path=xl/ctrlProps/ctrlProp137.xml><?xml version="1.0" encoding="utf-8"?>
<formControlPr xmlns="http://schemas.microsoft.com/office/spreadsheetml/2009/9/main" objectType="CheckBox" checked="Checked" fmlaLink="$AH$30" lockText="1" noThreeD="1"/>
</file>

<file path=xl/ctrlProps/ctrlProp138.xml><?xml version="1.0" encoding="utf-8"?>
<formControlPr xmlns="http://schemas.microsoft.com/office/spreadsheetml/2009/9/main" objectType="CheckBox" checked="Checked" fmlaLink="$AH$33" lockText="1" noThreeD="1"/>
</file>

<file path=xl/ctrlProps/ctrlProp139.xml><?xml version="1.0" encoding="utf-8"?>
<formControlPr xmlns="http://schemas.microsoft.com/office/spreadsheetml/2009/9/main" objectType="CheckBox" checked="Checked" fmlaLink="$AL$10" lockText="1" noThreeD="1"/>
</file>

<file path=xl/ctrlProps/ctrlProp14.xml><?xml version="1.0" encoding="utf-8"?>
<formControlPr xmlns="http://schemas.microsoft.com/office/spreadsheetml/2009/9/main" objectType="CheckBox" checked="Checked" fmlaLink="$AL$12" lockText="1" noThreeD="1"/>
</file>

<file path=xl/ctrlProps/ctrlProp140.xml><?xml version="1.0" encoding="utf-8"?>
<formControlPr xmlns="http://schemas.microsoft.com/office/spreadsheetml/2009/9/main" objectType="CheckBox" checked="Checked" fmlaLink="$AL$11" lockText="1" noThreeD="1"/>
</file>

<file path=xl/ctrlProps/ctrlProp141.xml><?xml version="1.0" encoding="utf-8"?>
<formControlPr xmlns="http://schemas.microsoft.com/office/spreadsheetml/2009/9/main" objectType="CheckBox" checked="Checked" fmlaLink="$AH$31" lockText="1" noThreeD="1"/>
</file>

<file path=xl/ctrlProps/ctrlProp142.xml><?xml version="1.0" encoding="utf-8"?>
<formControlPr xmlns="http://schemas.microsoft.com/office/spreadsheetml/2009/9/main" objectType="CheckBox" checked="Checked" fmlaLink="$AH$32" lockText="1" noThreeD="1"/>
</file>

<file path=xl/ctrlProps/ctrlProp143.xml><?xml version="1.0" encoding="utf-8"?>
<formControlPr xmlns="http://schemas.microsoft.com/office/spreadsheetml/2009/9/main" objectType="CheckBox" checked="Checked" fmlaLink="$AH$21" lockText="1" noThreeD="1"/>
</file>

<file path=xl/ctrlProps/ctrlProp144.xml><?xml version="1.0" encoding="utf-8"?>
<formControlPr xmlns="http://schemas.microsoft.com/office/spreadsheetml/2009/9/main" objectType="CheckBox" checked="Checked" fmlaLink="$AH$22" lockText="1" noThreeD="1"/>
</file>

<file path=xl/ctrlProps/ctrlProp145.xml><?xml version="1.0" encoding="utf-8"?>
<formControlPr xmlns="http://schemas.microsoft.com/office/spreadsheetml/2009/9/main" objectType="CheckBox" checked="Checked" fmlaLink="$AH$8" lockText="1" noThreeD="1"/>
</file>

<file path=xl/ctrlProps/ctrlProp146.xml><?xml version="1.0" encoding="utf-8"?>
<formControlPr xmlns="http://schemas.microsoft.com/office/spreadsheetml/2009/9/main" objectType="CheckBox" checked="Checked" fmlaLink="$AH$9" lockText="1" noThreeD="1"/>
</file>

<file path=xl/ctrlProps/ctrlProp147.xml><?xml version="1.0" encoding="utf-8"?>
<formControlPr xmlns="http://schemas.microsoft.com/office/spreadsheetml/2009/9/main" objectType="CheckBox" checked="Checked" fmlaLink="$AH$10" lockText="1" noThreeD="1"/>
</file>

<file path=xl/ctrlProps/ctrlProp148.xml><?xml version="1.0" encoding="utf-8"?>
<formControlPr xmlns="http://schemas.microsoft.com/office/spreadsheetml/2009/9/main" objectType="CheckBox" checked="Checked" fmlaLink="$AH$11" lockText="1" noThreeD="1"/>
</file>

<file path=xl/ctrlProps/ctrlProp149.xml><?xml version="1.0" encoding="utf-8"?>
<formControlPr xmlns="http://schemas.microsoft.com/office/spreadsheetml/2009/9/main" objectType="CheckBox" checked="Checked" fmlaLink="$AH$14" lockText="1" noThreeD="1"/>
</file>

<file path=xl/ctrlProps/ctrlProp15.xml><?xml version="1.0" encoding="utf-8"?>
<formControlPr xmlns="http://schemas.microsoft.com/office/spreadsheetml/2009/9/main" objectType="CheckBox" checked="Checked" fmlaLink="$AL$13" lockText="1" noThreeD="1"/>
</file>

<file path=xl/ctrlProps/ctrlProp150.xml><?xml version="1.0" encoding="utf-8"?>
<formControlPr xmlns="http://schemas.microsoft.com/office/spreadsheetml/2009/9/main" objectType="CheckBox" checked="Checked" fmlaLink="$AH$12" lockText="1" noThreeD="1"/>
</file>

<file path=xl/ctrlProps/ctrlProp151.xml><?xml version="1.0" encoding="utf-8"?>
<formControlPr xmlns="http://schemas.microsoft.com/office/spreadsheetml/2009/9/main" objectType="CheckBox" checked="Checked" fmlaLink="$AH$13" lockText="1" noThreeD="1"/>
</file>

<file path=xl/ctrlProps/ctrlProp152.xml><?xml version="1.0" encoding="utf-8"?>
<formControlPr xmlns="http://schemas.microsoft.com/office/spreadsheetml/2009/9/main" objectType="CheckBox" checked="Checked" fmlaLink="$AH$8" lockText="1" noThreeD="1"/>
</file>

<file path=xl/ctrlProps/ctrlProp153.xml><?xml version="1.0" encoding="utf-8"?>
<formControlPr xmlns="http://schemas.microsoft.com/office/spreadsheetml/2009/9/main" objectType="CheckBox" checked="Checked" fmlaLink="$AH$21" lockText="1" noThreeD="1"/>
</file>

<file path=xl/ctrlProps/ctrlProp154.xml><?xml version="1.0" encoding="utf-8"?>
<formControlPr xmlns="http://schemas.microsoft.com/office/spreadsheetml/2009/9/main" objectType="CheckBox" checked="Checked" fmlaLink="$AH$22" lockText="1" noThreeD="1"/>
</file>

<file path=xl/ctrlProps/ctrlProp155.xml><?xml version="1.0" encoding="utf-8"?>
<formControlPr xmlns="http://schemas.microsoft.com/office/spreadsheetml/2009/9/main" objectType="CheckBox" checked="Checked" fmlaLink="$AL$8" lockText="1" noThreeD="1"/>
</file>

<file path=xl/ctrlProps/ctrlProp156.xml><?xml version="1.0" encoding="utf-8"?>
<formControlPr xmlns="http://schemas.microsoft.com/office/spreadsheetml/2009/9/main" objectType="CheckBox" checked="Checked" fmlaLink="$AL$9" lockText="1" noThreeD="1"/>
</file>

<file path=xl/ctrlProps/ctrlProp157.xml><?xml version="1.0" encoding="utf-8"?>
<formControlPr xmlns="http://schemas.microsoft.com/office/spreadsheetml/2009/9/main" objectType="CheckBox" checked="Checked" fmlaLink="$AL$12" lockText="1" noThreeD="1"/>
</file>

<file path=xl/ctrlProps/ctrlProp158.xml><?xml version="1.0" encoding="utf-8"?>
<formControlPr xmlns="http://schemas.microsoft.com/office/spreadsheetml/2009/9/main" objectType="CheckBox" checked="Checked" fmlaLink="$AL$13" lockText="1" noThreeD="1"/>
</file>

<file path=xl/ctrlProps/ctrlProp159.xml><?xml version="1.0" encoding="utf-8"?>
<formControlPr xmlns="http://schemas.microsoft.com/office/spreadsheetml/2009/9/main" objectType="CheckBox" checked="Checked" fmlaLink="$AL$14" lockText="1" noThreeD="1"/>
</file>

<file path=xl/ctrlProps/ctrlProp16.xml><?xml version="1.0" encoding="utf-8"?>
<formControlPr xmlns="http://schemas.microsoft.com/office/spreadsheetml/2009/9/main" objectType="CheckBox" checked="Checked" fmlaLink="$AL$14" lockText="1" noThreeD="1"/>
</file>

<file path=xl/ctrlProps/ctrlProp160.xml><?xml version="1.0" encoding="utf-8"?>
<formControlPr xmlns="http://schemas.microsoft.com/office/spreadsheetml/2009/9/main" objectType="CheckBox" checked="Checked" fmlaLink="$AH$29" lockText="1" noThreeD="1"/>
</file>

<file path=xl/ctrlProps/ctrlProp161.xml><?xml version="1.0" encoding="utf-8"?>
<formControlPr xmlns="http://schemas.microsoft.com/office/spreadsheetml/2009/9/main" objectType="CheckBox" checked="Checked" fmlaLink="$AH$30" lockText="1" noThreeD="1"/>
</file>

<file path=xl/ctrlProps/ctrlProp162.xml><?xml version="1.0" encoding="utf-8"?>
<formControlPr xmlns="http://schemas.microsoft.com/office/spreadsheetml/2009/9/main" objectType="CheckBox" checked="Checked" fmlaLink="$AH$33" lockText="1" noThreeD="1"/>
</file>

<file path=xl/ctrlProps/ctrlProp163.xml><?xml version="1.0" encoding="utf-8"?>
<formControlPr xmlns="http://schemas.microsoft.com/office/spreadsheetml/2009/9/main" objectType="CheckBox" checked="Checked" fmlaLink="$AL$10" lockText="1" noThreeD="1"/>
</file>

<file path=xl/ctrlProps/ctrlProp164.xml><?xml version="1.0" encoding="utf-8"?>
<formControlPr xmlns="http://schemas.microsoft.com/office/spreadsheetml/2009/9/main" objectType="CheckBox" checked="Checked" fmlaLink="$AL$11" lockText="1" noThreeD="1"/>
</file>

<file path=xl/ctrlProps/ctrlProp165.xml><?xml version="1.0" encoding="utf-8"?>
<formControlPr xmlns="http://schemas.microsoft.com/office/spreadsheetml/2009/9/main" objectType="CheckBox" checked="Checked" fmlaLink="$AH$31" lockText="1" noThreeD="1"/>
</file>

<file path=xl/ctrlProps/ctrlProp166.xml><?xml version="1.0" encoding="utf-8"?>
<formControlPr xmlns="http://schemas.microsoft.com/office/spreadsheetml/2009/9/main" objectType="CheckBox" checked="Checked" fmlaLink="$AH$32" lockText="1" noThreeD="1"/>
</file>

<file path=xl/ctrlProps/ctrlProp167.xml><?xml version="1.0" encoding="utf-8"?>
<formControlPr xmlns="http://schemas.microsoft.com/office/spreadsheetml/2009/9/main" objectType="CheckBox" checked="Checked" fmlaLink="$AH$21" lockText="1" noThreeD="1"/>
</file>

<file path=xl/ctrlProps/ctrlProp168.xml><?xml version="1.0" encoding="utf-8"?>
<formControlPr xmlns="http://schemas.microsoft.com/office/spreadsheetml/2009/9/main" objectType="CheckBox" checked="Checked" fmlaLink="$AH$22" lockText="1" noThreeD="1"/>
</file>

<file path=xl/ctrlProps/ctrlProp169.xml><?xml version="1.0" encoding="utf-8"?>
<formControlPr xmlns="http://schemas.microsoft.com/office/spreadsheetml/2009/9/main" objectType="CheckBox" checked="Checked" fmlaLink="$AH$8" lockText="1" noThreeD="1"/>
</file>

<file path=xl/ctrlProps/ctrlProp17.xml><?xml version="1.0" encoding="utf-8"?>
<formControlPr xmlns="http://schemas.microsoft.com/office/spreadsheetml/2009/9/main" objectType="CheckBox" checked="Checked" fmlaLink="$AH$29" lockText="1" noThreeD="1"/>
</file>

<file path=xl/ctrlProps/ctrlProp170.xml><?xml version="1.0" encoding="utf-8"?>
<formControlPr xmlns="http://schemas.microsoft.com/office/spreadsheetml/2009/9/main" objectType="CheckBox" checked="Checked" fmlaLink="$AH$9" lockText="1" noThreeD="1"/>
</file>

<file path=xl/ctrlProps/ctrlProp171.xml><?xml version="1.0" encoding="utf-8"?>
<formControlPr xmlns="http://schemas.microsoft.com/office/spreadsheetml/2009/9/main" objectType="CheckBox" checked="Checked" fmlaLink="$AH$10" lockText="1" noThreeD="1"/>
</file>

<file path=xl/ctrlProps/ctrlProp172.xml><?xml version="1.0" encoding="utf-8"?>
<formControlPr xmlns="http://schemas.microsoft.com/office/spreadsheetml/2009/9/main" objectType="CheckBox" checked="Checked" fmlaLink="$AH$11" lockText="1" noThreeD="1"/>
</file>

<file path=xl/ctrlProps/ctrlProp173.xml><?xml version="1.0" encoding="utf-8"?>
<formControlPr xmlns="http://schemas.microsoft.com/office/spreadsheetml/2009/9/main" objectType="CheckBox" checked="Checked" fmlaLink="$AH$14" lockText="1" noThreeD="1"/>
</file>

<file path=xl/ctrlProps/ctrlProp174.xml><?xml version="1.0" encoding="utf-8"?>
<formControlPr xmlns="http://schemas.microsoft.com/office/spreadsheetml/2009/9/main" objectType="CheckBox" checked="Checked" fmlaLink="$AH$12" lockText="1" noThreeD="1"/>
</file>

<file path=xl/ctrlProps/ctrlProp175.xml><?xml version="1.0" encoding="utf-8"?>
<formControlPr xmlns="http://schemas.microsoft.com/office/spreadsheetml/2009/9/main" objectType="CheckBox" checked="Checked" fmlaLink="$AH$13" lockText="1" noThreeD="1"/>
</file>

<file path=xl/ctrlProps/ctrlProp176.xml><?xml version="1.0" encoding="utf-8"?>
<formControlPr xmlns="http://schemas.microsoft.com/office/spreadsheetml/2009/9/main" objectType="CheckBox" checked="Checked" fmlaLink="$AH$8" lockText="1" noThreeD="1"/>
</file>

<file path=xl/ctrlProps/ctrlProp177.xml><?xml version="1.0" encoding="utf-8"?>
<formControlPr xmlns="http://schemas.microsoft.com/office/spreadsheetml/2009/9/main" objectType="CheckBox" checked="Checked" fmlaLink="$AH$21" lockText="1" noThreeD="1"/>
</file>

<file path=xl/ctrlProps/ctrlProp178.xml><?xml version="1.0" encoding="utf-8"?>
<formControlPr xmlns="http://schemas.microsoft.com/office/spreadsheetml/2009/9/main" objectType="CheckBox" checked="Checked" fmlaLink="$AH$22" lockText="1" noThreeD="1"/>
</file>

<file path=xl/ctrlProps/ctrlProp179.xml><?xml version="1.0" encoding="utf-8"?>
<formControlPr xmlns="http://schemas.microsoft.com/office/spreadsheetml/2009/9/main" objectType="CheckBox" checked="Checked" fmlaLink="$AL$8" lockText="1" noThreeD="1"/>
</file>

<file path=xl/ctrlProps/ctrlProp18.xml><?xml version="1.0" encoding="utf-8"?>
<formControlPr xmlns="http://schemas.microsoft.com/office/spreadsheetml/2009/9/main" objectType="CheckBox" checked="Checked" fmlaLink="$AH$30" lockText="1" noThreeD="1"/>
</file>

<file path=xl/ctrlProps/ctrlProp180.xml><?xml version="1.0" encoding="utf-8"?>
<formControlPr xmlns="http://schemas.microsoft.com/office/spreadsheetml/2009/9/main" objectType="CheckBox" checked="Checked" fmlaLink="$AL$9" lockText="1" noThreeD="1"/>
</file>

<file path=xl/ctrlProps/ctrlProp181.xml><?xml version="1.0" encoding="utf-8"?>
<formControlPr xmlns="http://schemas.microsoft.com/office/spreadsheetml/2009/9/main" objectType="CheckBox" checked="Checked" fmlaLink="$AL$12" lockText="1" noThreeD="1"/>
</file>

<file path=xl/ctrlProps/ctrlProp182.xml><?xml version="1.0" encoding="utf-8"?>
<formControlPr xmlns="http://schemas.microsoft.com/office/spreadsheetml/2009/9/main" objectType="CheckBox" checked="Checked" fmlaLink="$AL$13" lockText="1" noThreeD="1"/>
</file>

<file path=xl/ctrlProps/ctrlProp183.xml><?xml version="1.0" encoding="utf-8"?>
<formControlPr xmlns="http://schemas.microsoft.com/office/spreadsheetml/2009/9/main" objectType="CheckBox" checked="Checked" fmlaLink="$AL$14" lockText="1" noThreeD="1"/>
</file>

<file path=xl/ctrlProps/ctrlProp184.xml><?xml version="1.0" encoding="utf-8"?>
<formControlPr xmlns="http://schemas.microsoft.com/office/spreadsheetml/2009/9/main" objectType="CheckBox" checked="Checked" fmlaLink="$AH$29" lockText="1" noThreeD="1"/>
</file>

<file path=xl/ctrlProps/ctrlProp185.xml><?xml version="1.0" encoding="utf-8"?>
<formControlPr xmlns="http://schemas.microsoft.com/office/spreadsheetml/2009/9/main" objectType="CheckBox" checked="Checked" fmlaLink="$AH$30" lockText="1" noThreeD="1"/>
</file>

<file path=xl/ctrlProps/ctrlProp186.xml><?xml version="1.0" encoding="utf-8"?>
<formControlPr xmlns="http://schemas.microsoft.com/office/spreadsheetml/2009/9/main" objectType="CheckBox" checked="Checked" fmlaLink="$AH$33" lockText="1" noThreeD="1"/>
</file>

<file path=xl/ctrlProps/ctrlProp187.xml><?xml version="1.0" encoding="utf-8"?>
<formControlPr xmlns="http://schemas.microsoft.com/office/spreadsheetml/2009/9/main" objectType="CheckBox" checked="Checked" fmlaLink="$AL$10" lockText="1" noThreeD="1"/>
</file>

<file path=xl/ctrlProps/ctrlProp188.xml><?xml version="1.0" encoding="utf-8"?>
<formControlPr xmlns="http://schemas.microsoft.com/office/spreadsheetml/2009/9/main" objectType="CheckBox" checked="Checked" fmlaLink="$AL$11" lockText="1" noThreeD="1"/>
</file>

<file path=xl/ctrlProps/ctrlProp189.xml><?xml version="1.0" encoding="utf-8"?>
<formControlPr xmlns="http://schemas.microsoft.com/office/spreadsheetml/2009/9/main" objectType="CheckBox" checked="Checked" fmlaLink="$AH$31" lockText="1" noThreeD="1"/>
</file>

<file path=xl/ctrlProps/ctrlProp19.xml><?xml version="1.0" encoding="utf-8"?>
<formControlPr xmlns="http://schemas.microsoft.com/office/spreadsheetml/2009/9/main" objectType="CheckBox" checked="Checked" fmlaLink="$AH$33" lockText="1" noThreeD="1"/>
</file>

<file path=xl/ctrlProps/ctrlProp190.xml><?xml version="1.0" encoding="utf-8"?>
<formControlPr xmlns="http://schemas.microsoft.com/office/spreadsheetml/2009/9/main" objectType="CheckBox" checked="Checked" fmlaLink="$AH$32" lockText="1" noThreeD="1"/>
</file>

<file path=xl/ctrlProps/ctrlProp191.xml><?xml version="1.0" encoding="utf-8"?>
<formControlPr xmlns="http://schemas.microsoft.com/office/spreadsheetml/2009/9/main" objectType="CheckBox" checked="Checked" fmlaLink="$AH$21" lockText="1" noThreeD="1"/>
</file>

<file path=xl/ctrlProps/ctrlProp192.xml><?xml version="1.0" encoding="utf-8"?>
<formControlPr xmlns="http://schemas.microsoft.com/office/spreadsheetml/2009/9/main" objectType="CheckBox" checked="Checked" fmlaLink="$AH$22" lockText="1" noThreeD="1"/>
</file>

<file path=xl/ctrlProps/ctrlProp193.xml><?xml version="1.0" encoding="utf-8"?>
<formControlPr xmlns="http://schemas.microsoft.com/office/spreadsheetml/2009/9/main" objectType="CheckBox" checked="Checked" fmlaLink="$AH$8" lockText="1" noThreeD="1"/>
</file>

<file path=xl/ctrlProps/ctrlProp194.xml><?xml version="1.0" encoding="utf-8"?>
<formControlPr xmlns="http://schemas.microsoft.com/office/spreadsheetml/2009/9/main" objectType="CheckBox" checked="Checked" fmlaLink="$AH$9" lockText="1" noThreeD="1"/>
</file>

<file path=xl/ctrlProps/ctrlProp195.xml><?xml version="1.0" encoding="utf-8"?>
<formControlPr xmlns="http://schemas.microsoft.com/office/spreadsheetml/2009/9/main" objectType="CheckBox" checked="Checked" fmlaLink="$AH$10" lockText="1" noThreeD="1"/>
</file>

<file path=xl/ctrlProps/ctrlProp196.xml><?xml version="1.0" encoding="utf-8"?>
<formControlPr xmlns="http://schemas.microsoft.com/office/spreadsheetml/2009/9/main" objectType="CheckBox" checked="Checked" fmlaLink="$AH$11" lockText="1" noThreeD="1"/>
</file>

<file path=xl/ctrlProps/ctrlProp197.xml><?xml version="1.0" encoding="utf-8"?>
<formControlPr xmlns="http://schemas.microsoft.com/office/spreadsheetml/2009/9/main" objectType="CheckBox" checked="Checked" fmlaLink="$AH$14" lockText="1" noThreeD="1"/>
</file>

<file path=xl/ctrlProps/ctrlProp198.xml><?xml version="1.0" encoding="utf-8"?>
<formControlPr xmlns="http://schemas.microsoft.com/office/spreadsheetml/2009/9/main" objectType="CheckBox" checked="Checked" fmlaLink="$AH$12" lockText="1" noThreeD="1"/>
</file>

<file path=xl/ctrlProps/ctrlProp199.xml><?xml version="1.0" encoding="utf-8"?>
<formControlPr xmlns="http://schemas.microsoft.com/office/spreadsheetml/2009/9/main" objectType="CheckBox" checked="Checked" fmlaLink="$AH$13" lockText="1" noThreeD="1"/>
</file>

<file path=xl/ctrlProps/ctrlProp2.xml><?xml version="1.0" encoding="utf-8"?>
<formControlPr xmlns="http://schemas.microsoft.com/office/spreadsheetml/2009/9/main" objectType="Radio" checked="Checked" firstButton="1" fmlaLink="$AH$3" noThreeD="1"/>
</file>

<file path=xl/ctrlProps/ctrlProp20.xml><?xml version="1.0" encoding="utf-8"?>
<formControlPr xmlns="http://schemas.microsoft.com/office/spreadsheetml/2009/9/main" objectType="CheckBox" checked="Checked" fmlaLink="$AL$10" lockText="1" noThreeD="1"/>
</file>

<file path=xl/ctrlProps/ctrlProp200.xml><?xml version="1.0" encoding="utf-8"?>
<formControlPr xmlns="http://schemas.microsoft.com/office/spreadsheetml/2009/9/main" objectType="CheckBox" checked="Checked" fmlaLink="$AH$8" lockText="1" noThreeD="1"/>
</file>

<file path=xl/ctrlProps/ctrlProp201.xml><?xml version="1.0" encoding="utf-8"?>
<formControlPr xmlns="http://schemas.microsoft.com/office/spreadsheetml/2009/9/main" objectType="CheckBox" checked="Checked" fmlaLink="$AH$21" lockText="1" noThreeD="1"/>
</file>

<file path=xl/ctrlProps/ctrlProp202.xml><?xml version="1.0" encoding="utf-8"?>
<formControlPr xmlns="http://schemas.microsoft.com/office/spreadsheetml/2009/9/main" objectType="CheckBox" checked="Checked" fmlaLink="$AH$22" lockText="1" noThreeD="1"/>
</file>

<file path=xl/ctrlProps/ctrlProp203.xml><?xml version="1.0" encoding="utf-8"?>
<formControlPr xmlns="http://schemas.microsoft.com/office/spreadsheetml/2009/9/main" objectType="CheckBox" checked="Checked" fmlaLink="$AI$7" lockText="1" noThreeD="1"/>
</file>

<file path=xl/ctrlProps/ctrlProp204.xml><?xml version="1.0" encoding="utf-8"?>
<formControlPr xmlns="http://schemas.microsoft.com/office/spreadsheetml/2009/9/main" objectType="CheckBox" checked="Checked" fmlaLink="$AI$8" lockText="1" noThreeD="1"/>
</file>

<file path=xl/ctrlProps/ctrlProp205.xml><?xml version="1.0" encoding="utf-8"?>
<formControlPr xmlns="http://schemas.microsoft.com/office/spreadsheetml/2009/9/main" objectType="CheckBox" checked="Checked" fmlaLink="$AI$9" lockText="1" noThreeD="1"/>
</file>

<file path=xl/ctrlProps/ctrlProp206.xml><?xml version="1.0" encoding="utf-8"?>
<formControlPr xmlns="http://schemas.microsoft.com/office/spreadsheetml/2009/9/main" objectType="CheckBox" checked="Checked" fmlaLink="$AI$10" lockText="1" noThreeD="1"/>
</file>

<file path=xl/ctrlProps/ctrlProp207.xml><?xml version="1.0" encoding="utf-8"?>
<formControlPr xmlns="http://schemas.microsoft.com/office/spreadsheetml/2009/9/main" objectType="CheckBox" checked="Checked" fmlaLink="$AI$11" lockText="1" noThreeD="1"/>
</file>

<file path=xl/ctrlProps/ctrlProp208.xml><?xml version="1.0" encoding="utf-8"?>
<formControlPr xmlns="http://schemas.microsoft.com/office/spreadsheetml/2009/9/main" objectType="CheckBox" checked="Checked" fmlaLink="$AI$12" lockText="1" noThreeD="1"/>
</file>

<file path=xl/ctrlProps/ctrlProp209.xml><?xml version="1.0" encoding="utf-8"?>
<formControlPr xmlns="http://schemas.microsoft.com/office/spreadsheetml/2009/9/main" objectType="CheckBox" checked="Checked" fmlaLink="$AI$13" lockText="1" noThreeD="1"/>
</file>

<file path=xl/ctrlProps/ctrlProp21.xml><?xml version="1.0" encoding="utf-8"?>
<formControlPr xmlns="http://schemas.microsoft.com/office/spreadsheetml/2009/9/main" objectType="CheckBox" checked="Checked" fmlaLink="$AL$11" lockText="1" noThreeD="1"/>
</file>

<file path=xl/ctrlProps/ctrlProp210.xml><?xml version="1.0" encoding="utf-8"?>
<formControlPr xmlns="http://schemas.microsoft.com/office/spreadsheetml/2009/9/main" objectType="CheckBox" checked="Checked" fmlaLink="$AI$14" lockText="1" noThreeD="1"/>
</file>

<file path=xl/ctrlProps/ctrlProp211.xml><?xml version="1.0" encoding="utf-8"?>
<formControlPr xmlns="http://schemas.microsoft.com/office/spreadsheetml/2009/9/main" objectType="CheckBox" checked="Checked" fmlaLink="$AI$15" lockText="1" noThreeD="1"/>
</file>

<file path=xl/ctrlProps/ctrlProp212.xml><?xml version="1.0" encoding="utf-8"?>
<formControlPr xmlns="http://schemas.microsoft.com/office/spreadsheetml/2009/9/main" objectType="CheckBox" checked="Checked" fmlaLink="$AI$16" lockText="1" noThreeD="1"/>
</file>

<file path=xl/ctrlProps/ctrlProp213.xml><?xml version="1.0" encoding="utf-8"?>
<formControlPr xmlns="http://schemas.microsoft.com/office/spreadsheetml/2009/9/main" objectType="CheckBox" checked="Checked" fmlaLink="$AI$17" lockText="1" noThreeD="1"/>
</file>

<file path=xl/ctrlProps/ctrlProp214.xml><?xml version="1.0" encoding="utf-8"?>
<formControlPr xmlns="http://schemas.microsoft.com/office/spreadsheetml/2009/9/main" objectType="CheckBox" checked="Checked" fmlaLink="$AI$18" lockText="1" noThreeD="1"/>
</file>

<file path=xl/ctrlProps/ctrlProp215.xml><?xml version="1.0" encoding="utf-8"?>
<formControlPr xmlns="http://schemas.microsoft.com/office/spreadsheetml/2009/9/main" objectType="CheckBox" checked="Checked" fmlaLink="$AI$19" lockText="1" noThreeD="1"/>
</file>

<file path=xl/ctrlProps/ctrlProp216.xml><?xml version="1.0" encoding="utf-8"?>
<formControlPr xmlns="http://schemas.microsoft.com/office/spreadsheetml/2009/9/main" objectType="CheckBox" checked="Checked" fmlaLink="$AI$20" lockText="1" noThreeD="1"/>
</file>

<file path=xl/ctrlProps/ctrlProp217.xml><?xml version="1.0" encoding="utf-8"?>
<formControlPr xmlns="http://schemas.microsoft.com/office/spreadsheetml/2009/9/main" objectType="CheckBox" checked="Checked" fmlaLink="$AI$21" lockText="1" noThreeD="1"/>
</file>

<file path=xl/ctrlProps/ctrlProp218.xml><?xml version="1.0" encoding="utf-8"?>
<formControlPr xmlns="http://schemas.microsoft.com/office/spreadsheetml/2009/9/main" objectType="CheckBox" checked="Checked" fmlaLink="$AI$22" lockText="1" noThreeD="1"/>
</file>

<file path=xl/ctrlProps/ctrlProp219.xml><?xml version="1.0" encoding="utf-8"?>
<formControlPr xmlns="http://schemas.microsoft.com/office/spreadsheetml/2009/9/main" objectType="CheckBox" checked="Checked" fmlaLink="$AI$23" lockText="1" noThreeD="1"/>
</file>

<file path=xl/ctrlProps/ctrlProp22.xml><?xml version="1.0" encoding="utf-8"?>
<formControlPr xmlns="http://schemas.microsoft.com/office/spreadsheetml/2009/9/main" objectType="CheckBox" checked="Checked" fmlaLink="$AH$31" lockText="1" noThreeD="1"/>
</file>

<file path=xl/ctrlProps/ctrlProp220.xml><?xml version="1.0" encoding="utf-8"?>
<formControlPr xmlns="http://schemas.microsoft.com/office/spreadsheetml/2009/9/main" objectType="CheckBox" checked="Checked" fmlaLink="$AI$24" lockText="1" noThreeD="1"/>
</file>

<file path=xl/ctrlProps/ctrlProp221.xml><?xml version="1.0" encoding="utf-8"?>
<formControlPr xmlns="http://schemas.microsoft.com/office/spreadsheetml/2009/9/main" objectType="CheckBox" checked="Checked" fmlaLink="$AI$25" lockText="1" noThreeD="1"/>
</file>

<file path=xl/ctrlProps/ctrlProp222.xml><?xml version="1.0" encoding="utf-8"?>
<formControlPr xmlns="http://schemas.microsoft.com/office/spreadsheetml/2009/9/main" objectType="CheckBox" checked="Checked" fmlaLink="$AI$26" lockText="1" noThreeD="1"/>
</file>

<file path=xl/ctrlProps/ctrlProp223.xml><?xml version="1.0" encoding="utf-8"?>
<formControlPr xmlns="http://schemas.microsoft.com/office/spreadsheetml/2009/9/main" objectType="CheckBox" checked="Checked" fmlaLink="$AI$27" lockText="1" noThreeD="1"/>
</file>

<file path=xl/ctrlProps/ctrlProp224.xml><?xml version="1.0" encoding="utf-8"?>
<formControlPr xmlns="http://schemas.microsoft.com/office/spreadsheetml/2009/9/main" objectType="CheckBox" checked="Checked" fmlaLink="$AI$28" lockText="1" noThreeD="1"/>
</file>

<file path=xl/ctrlProps/ctrlProp225.xml><?xml version="1.0" encoding="utf-8"?>
<formControlPr xmlns="http://schemas.microsoft.com/office/spreadsheetml/2009/9/main" objectType="CheckBox" checked="Checked" fmlaLink="$AI$29" lockText="1" noThreeD="1"/>
</file>

<file path=xl/ctrlProps/ctrlProp226.xml><?xml version="1.0" encoding="utf-8"?>
<formControlPr xmlns="http://schemas.microsoft.com/office/spreadsheetml/2009/9/main" objectType="CheckBox" checked="Checked" fmlaLink="$AI$30" lockText="1" noThreeD="1"/>
</file>

<file path=xl/ctrlProps/ctrlProp227.xml><?xml version="1.0" encoding="utf-8"?>
<formControlPr xmlns="http://schemas.microsoft.com/office/spreadsheetml/2009/9/main" objectType="CheckBox" checked="Checked" fmlaLink="$AI$31" lockText="1" noThreeD="1"/>
</file>

<file path=xl/ctrlProps/ctrlProp228.xml><?xml version="1.0" encoding="utf-8"?>
<formControlPr xmlns="http://schemas.microsoft.com/office/spreadsheetml/2009/9/main" objectType="CheckBox" checked="Checked" fmlaLink="$AI$32" lockText="1" noThreeD="1"/>
</file>

<file path=xl/ctrlProps/ctrlProp229.xml><?xml version="1.0" encoding="utf-8"?>
<formControlPr xmlns="http://schemas.microsoft.com/office/spreadsheetml/2009/9/main" objectType="CheckBox" checked="Checked" fmlaLink="$AI$33" lockText="1" noThreeD="1"/>
</file>

<file path=xl/ctrlProps/ctrlProp23.xml><?xml version="1.0" encoding="utf-8"?>
<formControlPr xmlns="http://schemas.microsoft.com/office/spreadsheetml/2009/9/main" objectType="CheckBox" checked="Checked" fmlaLink="$AH$32" lockText="1" noThreeD="1"/>
</file>

<file path=xl/ctrlProps/ctrlProp230.xml><?xml version="1.0" encoding="utf-8"?>
<formControlPr xmlns="http://schemas.microsoft.com/office/spreadsheetml/2009/9/main" objectType="CheckBox" checked="Checked" fmlaLink="$AI$34" lockText="1" noThreeD="1"/>
</file>

<file path=xl/ctrlProps/ctrlProp231.xml><?xml version="1.0" encoding="utf-8"?>
<formControlPr xmlns="http://schemas.microsoft.com/office/spreadsheetml/2009/9/main" objectType="CheckBox" checked="Checked" fmlaLink="$AI$35" lockText="1" noThreeD="1"/>
</file>

<file path=xl/ctrlProps/ctrlProp232.xml><?xml version="1.0" encoding="utf-8"?>
<formControlPr xmlns="http://schemas.microsoft.com/office/spreadsheetml/2009/9/main" objectType="CheckBox" checked="Checked" fmlaLink="$AI$36" lockText="1" noThreeD="1"/>
</file>

<file path=xl/ctrlProps/ctrlProp233.xml><?xml version="1.0" encoding="utf-8"?>
<formControlPr xmlns="http://schemas.microsoft.com/office/spreadsheetml/2009/9/main" objectType="Radio" checked="Checked" firstButton="1" fmlaLink="$AG$3" lockText="1" noThreeD="1"/>
</file>

<file path=xl/ctrlProps/ctrlProp234.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CheckBox" checked="Checked" fmlaLink="$AH$21" lockText="1" noThreeD="1"/>
</file>

<file path=xl/ctrlProps/ctrlProp25.xml><?xml version="1.0" encoding="utf-8"?>
<formControlPr xmlns="http://schemas.microsoft.com/office/spreadsheetml/2009/9/main" objectType="CheckBox" checked="Checked" fmlaLink="$AH$22" lockText="1" noThreeD="1"/>
</file>

<file path=xl/ctrlProps/ctrlProp26.xml><?xml version="1.0" encoding="utf-8"?>
<formControlPr xmlns="http://schemas.microsoft.com/office/spreadsheetml/2009/9/main" objectType="CheckBox" checked="Checked" fmlaLink="$AH$8" lockText="1" noThreeD="1"/>
</file>

<file path=xl/ctrlProps/ctrlProp27.xml><?xml version="1.0" encoding="utf-8"?>
<formControlPr xmlns="http://schemas.microsoft.com/office/spreadsheetml/2009/9/main" objectType="CheckBox" checked="Checked" fmlaLink="$AH$9" lockText="1" noThreeD="1"/>
</file>

<file path=xl/ctrlProps/ctrlProp28.xml><?xml version="1.0" encoding="utf-8"?>
<formControlPr xmlns="http://schemas.microsoft.com/office/spreadsheetml/2009/9/main" objectType="CheckBox" checked="Checked" fmlaLink="$AH$10" lockText="1" noThreeD="1"/>
</file>

<file path=xl/ctrlProps/ctrlProp29.xml><?xml version="1.0" encoding="utf-8"?>
<formControlPr xmlns="http://schemas.microsoft.com/office/spreadsheetml/2009/9/main" objectType="CheckBox" checked="Checked" fmlaLink="$AH$11" lockText="1" noThreeD="1"/>
</file>

<file path=xl/ctrlProps/ctrlProp3.xml><?xml version="1.0" encoding="utf-8"?>
<formControlPr xmlns="http://schemas.microsoft.com/office/spreadsheetml/2009/9/main" objectType="Radio" noThreeD="1"/>
</file>

<file path=xl/ctrlProps/ctrlProp30.xml><?xml version="1.0" encoding="utf-8"?>
<formControlPr xmlns="http://schemas.microsoft.com/office/spreadsheetml/2009/9/main" objectType="CheckBox" checked="Checked" fmlaLink="$AH$14" lockText="1" noThreeD="1"/>
</file>

<file path=xl/ctrlProps/ctrlProp31.xml><?xml version="1.0" encoding="utf-8"?>
<formControlPr xmlns="http://schemas.microsoft.com/office/spreadsheetml/2009/9/main" objectType="CheckBox" checked="Checked" fmlaLink="$AH$12" lockText="1" noThreeD="1"/>
</file>

<file path=xl/ctrlProps/ctrlProp32.xml><?xml version="1.0" encoding="utf-8"?>
<formControlPr xmlns="http://schemas.microsoft.com/office/spreadsheetml/2009/9/main" objectType="CheckBox" checked="Checked" fmlaLink="$AH$13" lockText="1" noThreeD="1"/>
</file>

<file path=xl/ctrlProps/ctrlProp33.xml><?xml version="1.0" encoding="utf-8"?>
<formControlPr xmlns="http://schemas.microsoft.com/office/spreadsheetml/2009/9/main" objectType="CheckBox" checked="Checked" fmlaLink="$AH$9" lockText="1" noThreeD="1"/>
</file>

<file path=xl/ctrlProps/ctrlProp34.xml><?xml version="1.0" encoding="utf-8"?>
<formControlPr xmlns="http://schemas.microsoft.com/office/spreadsheetml/2009/9/main" objectType="CheckBox" checked="Checked" fmlaLink="$AH$21" lockText="1" noThreeD="1"/>
</file>

<file path=xl/ctrlProps/ctrlProp35.xml><?xml version="1.0" encoding="utf-8"?>
<formControlPr xmlns="http://schemas.microsoft.com/office/spreadsheetml/2009/9/main" objectType="CheckBox" checked="Checked" fmlaLink="$AH$22" lockText="1" noThreeD="1"/>
</file>

<file path=xl/ctrlProps/ctrlProp36.xml><?xml version="1.0" encoding="utf-8"?>
<formControlPr xmlns="http://schemas.microsoft.com/office/spreadsheetml/2009/9/main" objectType="CheckBox" checked="Checked" fmlaLink="$AL$8" lockText="1" noThreeD="1"/>
</file>

<file path=xl/ctrlProps/ctrlProp37.xml><?xml version="1.0" encoding="utf-8"?>
<formControlPr xmlns="http://schemas.microsoft.com/office/spreadsheetml/2009/9/main" objectType="CheckBox" checked="Checked" fmlaLink="$AL$9" lockText="1" noThreeD="1"/>
</file>

<file path=xl/ctrlProps/ctrlProp38.xml><?xml version="1.0" encoding="utf-8"?>
<formControlPr xmlns="http://schemas.microsoft.com/office/spreadsheetml/2009/9/main" objectType="CheckBox" checked="Checked" fmlaLink="$AL$12" lockText="1" noThreeD="1"/>
</file>

<file path=xl/ctrlProps/ctrlProp39.xml><?xml version="1.0" encoding="utf-8"?>
<formControlPr xmlns="http://schemas.microsoft.com/office/spreadsheetml/2009/9/main" objectType="CheckBox" checked="Checked" fmlaLink="$AL$13" lockText="1"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CheckBox" checked="Checked" fmlaLink="$AL$14" lockText="1" noThreeD="1"/>
</file>

<file path=xl/ctrlProps/ctrlProp41.xml><?xml version="1.0" encoding="utf-8"?>
<formControlPr xmlns="http://schemas.microsoft.com/office/spreadsheetml/2009/9/main" objectType="CheckBox" checked="Checked" fmlaLink="$AH$29" lockText="1" noThreeD="1"/>
</file>

<file path=xl/ctrlProps/ctrlProp42.xml><?xml version="1.0" encoding="utf-8"?>
<formControlPr xmlns="http://schemas.microsoft.com/office/spreadsheetml/2009/9/main" objectType="CheckBox" checked="Checked" fmlaLink="$AH$30" lockText="1" noThreeD="1"/>
</file>

<file path=xl/ctrlProps/ctrlProp43.xml><?xml version="1.0" encoding="utf-8"?>
<formControlPr xmlns="http://schemas.microsoft.com/office/spreadsheetml/2009/9/main" objectType="CheckBox" checked="Checked" fmlaLink="$AH$33" lockText="1" noThreeD="1"/>
</file>

<file path=xl/ctrlProps/ctrlProp44.xml><?xml version="1.0" encoding="utf-8"?>
<formControlPr xmlns="http://schemas.microsoft.com/office/spreadsheetml/2009/9/main" objectType="CheckBox" checked="Checked" fmlaLink="$AL$10" lockText="1" noThreeD="1"/>
</file>

<file path=xl/ctrlProps/ctrlProp45.xml><?xml version="1.0" encoding="utf-8"?>
<formControlPr xmlns="http://schemas.microsoft.com/office/spreadsheetml/2009/9/main" objectType="CheckBox" checked="Checked" fmlaLink="$AL$11" lockText="1" noThreeD="1"/>
</file>

<file path=xl/ctrlProps/ctrlProp46.xml><?xml version="1.0" encoding="utf-8"?>
<formControlPr xmlns="http://schemas.microsoft.com/office/spreadsheetml/2009/9/main" objectType="CheckBox" checked="Checked" fmlaLink="$AH$31" lockText="1" noThreeD="1"/>
</file>

<file path=xl/ctrlProps/ctrlProp47.xml><?xml version="1.0" encoding="utf-8"?>
<formControlPr xmlns="http://schemas.microsoft.com/office/spreadsheetml/2009/9/main" objectType="CheckBox" checked="Checked" fmlaLink="$AH$32" lockText="1" noThreeD="1"/>
</file>

<file path=xl/ctrlProps/ctrlProp48.xml><?xml version="1.0" encoding="utf-8"?>
<formControlPr xmlns="http://schemas.microsoft.com/office/spreadsheetml/2009/9/main" objectType="CheckBox" checked="Checked" fmlaLink="$AH$21" lockText="1" noThreeD="1"/>
</file>

<file path=xl/ctrlProps/ctrlProp49.xml><?xml version="1.0" encoding="utf-8"?>
<formControlPr xmlns="http://schemas.microsoft.com/office/spreadsheetml/2009/9/main" objectType="CheckBox" checked="Checked" fmlaLink="$AH$22" lockText="1" noThreeD="1"/>
</file>

<file path=xl/ctrlProps/ctrlProp5.xml><?xml version="1.0" encoding="utf-8"?>
<formControlPr xmlns="http://schemas.microsoft.com/office/spreadsheetml/2009/9/main" objectType="Radio" firstButton="1" fmlaLink="$AG$17" lockText="1" noThreeD="1"/>
</file>

<file path=xl/ctrlProps/ctrlProp50.xml><?xml version="1.0" encoding="utf-8"?>
<formControlPr xmlns="http://schemas.microsoft.com/office/spreadsheetml/2009/9/main" objectType="CheckBox" checked="Checked" fmlaLink="$AH$8" lockText="1" noThreeD="1"/>
</file>

<file path=xl/ctrlProps/ctrlProp51.xml><?xml version="1.0" encoding="utf-8"?>
<formControlPr xmlns="http://schemas.microsoft.com/office/spreadsheetml/2009/9/main" objectType="CheckBox" checked="Checked" fmlaLink="$AH$9" lockText="1" noThreeD="1"/>
</file>

<file path=xl/ctrlProps/ctrlProp52.xml><?xml version="1.0" encoding="utf-8"?>
<formControlPr xmlns="http://schemas.microsoft.com/office/spreadsheetml/2009/9/main" objectType="CheckBox" checked="Checked" fmlaLink="$AH$10" lockText="1" noThreeD="1"/>
</file>

<file path=xl/ctrlProps/ctrlProp53.xml><?xml version="1.0" encoding="utf-8"?>
<formControlPr xmlns="http://schemas.microsoft.com/office/spreadsheetml/2009/9/main" objectType="CheckBox" checked="Checked" fmlaLink="$AH$11" lockText="1" noThreeD="1"/>
</file>

<file path=xl/ctrlProps/ctrlProp54.xml><?xml version="1.0" encoding="utf-8"?>
<formControlPr xmlns="http://schemas.microsoft.com/office/spreadsheetml/2009/9/main" objectType="CheckBox" checked="Checked" fmlaLink="$AH$14" lockText="1" noThreeD="1"/>
</file>

<file path=xl/ctrlProps/ctrlProp55.xml><?xml version="1.0" encoding="utf-8"?>
<formControlPr xmlns="http://schemas.microsoft.com/office/spreadsheetml/2009/9/main" objectType="CheckBox" checked="Checked" fmlaLink="$AH$12" lockText="1" noThreeD="1"/>
</file>

<file path=xl/ctrlProps/ctrlProp56.xml><?xml version="1.0" encoding="utf-8"?>
<formControlPr xmlns="http://schemas.microsoft.com/office/spreadsheetml/2009/9/main" objectType="CheckBox" checked="Checked" fmlaLink="$AH$13" lockText="1" noThreeD="1"/>
</file>

<file path=xl/ctrlProps/ctrlProp57.xml><?xml version="1.0" encoding="utf-8"?>
<formControlPr xmlns="http://schemas.microsoft.com/office/spreadsheetml/2009/9/main" objectType="CheckBox" checked="Checked" fmlaLink="$AH$8" lockText="1" noThreeD="1"/>
</file>

<file path=xl/ctrlProps/ctrlProp58.xml><?xml version="1.0" encoding="utf-8"?>
<formControlPr xmlns="http://schemas.microsoft.com/office/spreadsheetml/2009/9/main" objectType="CheckBox" checked="Checked" fmlaLink="$AH$21" lockText="1" noThreeD="1"/>
</file>

<file path=xl/ctrlProps/ctrlProp59.xml><?xml version="1.0" encoding="utf-8"?>
<formControlPr xmlns="http://schemas.microsoft.com/office/spreadsheetml/2009/9/main" objectType="CheckBox" checked="Checked" fmlaLink="$AH$22" lockText="1" noThreeD="1"/>
</file>

<file path=xl/ctrlProps/ctrlProp6.xml><?xml version="1.0" encoding="utf-8"?>
<formControlPr xmlns="http://schemas.microsoft.com/office/spreadsheetml/2009/9/main" objectType="Radio" lockText="1" noThreeD="1"/>
</file>

<file path=xl/ctrlProps/ctrlProp60.xml><?xml version="1.0" encoding="utf-8"?>
<formControlPr xmlns="http://schemas.microsoft.com/office/spreadsheetml/2009/9/main" objectType="CheckBox" checked="Checked" fmlaLink="$AL$8" lockText="1" noThreeD="1"/>
</file>

<file path=xl/ctrlProps/ctrlProp61.xml><?xml version="1.0" encoding="utf-8"?>
<formControlPr xmlns="http://schemas.microsoft.com/office/spreadsheetml/2009/9/main" objectType="CheckBox" checked="Checked" fmlaLink="$AL$9" lockText="1" noThreeD="1"/>
</file>

<file path=xl/ctrlProps/ctrlProp62.xml><?xml version="1.0" encoding="utf-8"?>
<formControlPr xmlns="http://schemas.microsoft.com/office/spreadsheetml/2009/9/main" objectType="CheckBox" checked="Checked" fmlaLink="$AL$12" lockText="1" noThreeD="1"/>
</file>

<file path=xl/ctrlProps/ctrlProp63.xml><?xml version="1.0" encoding="utf-8"?>
<formControlPr xmlns="http://schemas.microsoft.com/office/spreadsheetml/2009/9/main" objectType="CheckBox" checked="Checked" fmlaLink="$AL$13" lockText="1" noThreeD="1"/>
</file>

<file path=xl/ctrlProps/ctrlProp64.xml><?xml version="1.0" encoding="utf-8"?>
<formControlPr xmlns="http://schemas.microsoft.com/office/spreadsheetml/2009/9/main" objectType="CheckBox" checked="Checked" fmlaLink="$AL$14" lockText="1" noThreeD="1"/>
</file>

<file path=xl/ctrlProps/ctrlProp65.xml><?xml version="1.0" encoding="utf-8"?>
<formControlPr xmlns="http://schemas.microsoft.com/office/spreadsheetml/2009/9/main" objectType="CheckBox" checked="Checked" fmlaLink="$AH$29" lockText="1" noThreeD="1"/>
</file>

<file path=xl/ctrlProps/ctrlProp66.xml><?xml version="1.0" encoding="utf-8"?>
<formControlPr xmlns="http://schemas.microsoft.com/office/spreadsheetml/2009/9/main" objectType="CheckBox" checked="Checked" fmlaLink="$AH$30" lockText="1" noThreeD="1"/>
</file>

<file path=xl/ctrlProps/ctrlProp67.xml><?xml version="1.0" encoding="utf-8"?>
<formControlPr xmlns="http://schemas.microsoft.com/office/spreadsheetml/2009/9/main" objectType="CheckBox" checked="Checked" fmlaLink="$AH$33" lockText="1" noThreeD="1"/>
</file>

<file path=xl/ctrlProps/ctrlProp68.xml><?xml version="1.0" encoding="utf-8"?>
<formControlPr xmlns="http://schemas.microsoft.com/office/spreadsheetml/2009/9/main" objectType="CheckBox" checked="Checked" fmlaLink="$AL$10" lockText="1" noThreeD="1"/>
</file>

<file path=xl/ctrlProps/ctrlProp69.xml><?xml version="1.0" encoding="utf-8"?>
<formControlPr xmlns="http://schemas.microsoft.com/office/spreadsheetml/2009/9/main" objectType="CheckBox" checked="Checked" fmlaLink="$AL$11"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CheckBox" checked="Checked" fmlaLink="$AH$31" lockText="1" noThreeD="1"/>
</file>

<file path=xl/ctrlProps/ctrlProp71.xml><?xml version="1.0" encoding="utf-8"?>
<formControlPr xmlns="http://schemas.microsoft.com/office/spreadsheetml/2009/9/main" objectType="CheckBox" checked="Checked" fmlaLink="$AH$32" lockText="1" noThreeD="1"/>
</file>

<file path=xl/ctrlProps/ctrlProp72.xml><?xml version="1.0" encoding="utf-8"?>
<formControlPr xmlns="http://schemas.microsoft.com/office/spreadsheetml/2009/9/main" objectType="CheckBox" checked="Checked" fmlaLink="$AH$21" lockText="1" noThreeD="1"/>
</file>

<file path=xl/ctrlProps/ctrlProp73.xml><?xml version="1.0" encoding="utf-8"?>
<formControlPr xmlns="http://schemas.microsoft.com/office/spreadsheetml/2009/9/main" objectType="CheckBox" checked="Checked" fmlaLink="$AH$22" lockText="1" noThreeD="1"/>
</file>

<file path=xl/ctrlProps/ctrlProp74.xml><?xml version="1.0" encoding="utf-8"?>
<formControlPr xmlns="http://schemas.microsoft.com/office/spreadsheetml/2009/9/main" objectType="CheckBox" checked="Checked" fmlaLink="$AH$8" lockText="1" noThreeD="1"/>
</file>

<file path=xl/ctrlProps/ctrlProp75.xml><?xml version="1.0" encoding="utf-8"?>
<formControlPr xmlns="http://schemas.microsoft.com/office/spreadsheetml/2009/9/main" objectType="CheckBox" checked="Checked" fmlaLink="$AH$9" lockText="1" noThreeD="1"/>
</file>

<file path=xl/ctrlProps/ctrlProp76.xml><?xml version="1.0" encoding="utf-8"?>
<formControlPr xmlns="http://schemas.microsoft.com/office/spreadsheetml/2009/9/main" objectType="CheckBox" checked="Checked" fmlaLink="$AH$10" lockText="1" noThreeD="1"/>
</file>

<file path=xl/ctrlProps/ctrlProp77.xml><?xml version="1.0" encoding="utf-8"?>
<formControlPr xmlns="http://schemas.microsoft.com/office/spreadsheetml/2009/9/main" objectType="CheckBox" checked="Checked" fmlaLink="$AH$11" lockText="1" noThreeD="1"/>
</file>

<file path=xl/ctrlProps/ctrlProp78.xml><?xml version="1.0" encoding="utf-8"?>
<formControlPr xmlns="http://schemas.microsoft.com/office/spreadsheetml/2009/9/main" objectType="CheckBox" checked="Checked" fmlaLink="$AH$14" lockText="1" noThreeD="1"/>
</file>

<file path=xl/ctrlProps/ctrlProp79.xml><?xml version="1.0" encoding="utf-8"?>
<formControlPr xmlns="http://schemas.microsoft.com/office/spreadsheetml/2009/9/main" objectType="CheckBox" checked="Checked" fmlaLink="$AH$12" lockText="1" noThreeD="1"/>
</file>

<file path=xl/ctrlProps/ctrlProp8.xml><?xml version="1.0" encoding="utf-8"?>
<formControlPr xmlns="http://schemas.microsoft.com/office/spreadsheetml/2009/9/main" objectType="Radio" checked="Checked" lockText="1" noThreeD="1"/>
</file>

<file path=xl/ctrlProps/ctrlProp80.xml><?xml version="1.0" encoding="utf-8"?>
<formControlPr xmlns="http://schemas.microsoft.com/office/spreadsheetml/2009/9/main" objectType="CheckBox" checked="Checked" fmlaLink="$AH$13" lockText="1" noThreeD="1"/>
</file>

<file path=xl/ctrlProps/ctrlProp81.xml><?xml version="1.0" encoding="utf-8"?>
<formControlPr xmlns="http://schemas.microsoft.com/office/spreadsheetml/2009/9/main" objectType="CheckBox" checked="Checked" fmlaLink="$AH$8" lockText="1" noThreeD="1"/>
</file>

<file path=xl/ctrlProps/ctrlProp82.xml><?xml version="1.0" encoding="utf-8"?>
<formControlPr xmlns="http://schemas.microsoft.com/office/spreadsheetml/2009/9/main" objectType="CheckBox" checked="Checked" fmlaLink="$AH$21" lockText="1" noThreeD="1"/>
</file>

<file path=xl/ctrlProps/ctrlProp83.xml><?xml version="1.0" encoding="utf-8"?>
<formControlPr xmlns="http://schemas.microsoft.com/office/spreadsheetml/2009/9/main" objectType="CheckBox" checked="Checked" fmlaLink="$AH$22" lockText="1" noThreeD="1"/>
</file>

<file path=xl/ctrlProps/ctrlProp84.xml><?xml version="1.0" encoding="utf-8"?>
<formControlPr xmlns="http://schemas.microsoft.com/office/spreadsheetml/2009/9/main" objectType="CheckBox" checked="Checked" fmlaLink="$AL$8" lockText="1" noThreeD="1"/>
</file>

<file path=xl/ctrlProps/ctrlProp85.xml><?xml version="1.0" encoding="utf-8"?>
<formControlPr xmlns="http://schemas.microsoft.com/office/spreadsheetml/2009/9/main" objectType="CheckBox" checked="Checked" fmlaLink="$AL$9" lockText="1" noThreeD="1"/>
</file>

<file path=xl/ctrlProps/ctrlProp86.xml><?xml version="1.0" encoding="utf-8"?>
<formControlPr xmlns="http://schemas.microsoft.com/office/spreadsheetml/2009/9/main" objectType="CheckBox" checked="Checked" fmlaLink="$AL$12" lockText="1" noThreeD="1"/>
</file>

<file path=xl/ctrlProps/ctrlProp87.xml><?xml version="1.0" encoding="utf-8"?>
<formControlPr xmlns="http://schemas.microsoft.com/office/spreadsheetml/2009/9/main" objectType="CheckBox" checked="Checked" fmlaLink="$AL$13" lockText="1" noThreeD="1"/>
</file>

<file path=xl/ctrlProps/ctrlProp88.xml><?xml version="1.0" encoding="utf-8"?>
<formControlPr xmlns="http://schemas.microsoft.com/office/spreadsheetml/2009/9/main" objectType="CheckBox" checked="Checked" fmlaLink="$AL$14" lockText="1" noThreeD="1"/>
</file>

<file path=xl/ctrlProps/ctrlProp89.xml><?xml version="1.0" encoding="utf-8"?>
<formControlPr xmlns="http://schemas.microsoft.com/office/spreadsheetml/2009/9/main" objectType="CheckBox" checked="Checked" fmlaLink="$AH$29"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CheckBox" checked="Checked" fmlaLink="$AH$30" lockText="1" noThreeD="1"/>
</file>

<file path=xl/ctrlProps/ctrlProp91.xml><?xml version="1.0" encoding="utf-8"?>
<formControlPr xmlns="http://schemas.microsoft.com/office/spreadsheetml/2009/9/main" objectType="CheckBox" checked="Checked" fmlaLink="$AH$33" lockText="1" noThreeD="1"/>
</file>

<file path=xl/ctrlProps/ctrlProp92.xml><?xml version="1.0" encoding="utf-8"?>
<formControlPr xmlns="http://schemas.microsoft.com/office/spreadsheetml/2009/9/main" objectType="CheckBox" checked="Checked" fmlaLink="$AL$10" lockText="1" noThreeD="1"/>
</file>

<file path=xl/ctrlProps/ctrlProp93.xml><?xml version="1.0" encoding="utf-8"?>
<formControlPr xmlns="http://schemas.microsoft.com/office/spreadsheetml/2009/9/main" objectType="CheckBox" checked="Checked" fmlaLink="$AL$11" lockText="1" noThreeD="1"/>
</file>

<file path=xl/ctrlProps/ctrlProp94.xml><?xml version="1.0" encoding="utf-8"?>
<formControlPr xmlns="http://schemas.microsoft.com/office/spreadsheetml/2009/9/main" objectType="CheckBox" checked="Checked" fmlaLink="$AH$31" lockText="1" noThreeD="1"/>
</file>

<file path=xl/ctrlProps/ctrlProp95.xml><?xml version="1.0" encoding="utf-8"?>
<formControlPr xmlns="http://schemas.microsoft.com/office/spreadsheetml/2009/9/main" objectType="CheckBox" checked="Checked" fmlaLink="$AH$32" lockText="1" noThreeD="1"/>
</file>

<file path=xl/ctrlProps/ctrlProp96.xml><?xml version="1.0" encoding="utf-8"?>
<formControlPr xmlns="http://schemas.microsoft.com/office/spreadsheetml/2009/9/main" objectType="CheckBox" checked="Checked" fmlaLink="$AH$21" lockText="1" noThreeD="1"/>
</file>

<file path=xl/ctrlProps/ctrlProp97.xml><?xml version="1.0" encoding="utf-8"?>
<formControlPr xmlns="http://schemas.microsoft.com/office/spreadsheetml/2009/9/main" objectType="CheckBox" checked="Checked" fmlaLink="$AH$22" lockText="1" noThreeD="1"/>
</file>

<file path=xl/ctrlProps/ctrlProp98.xml><?xml version="1.0" encoding="utf-8"?>
<formControlPr xmlns="http://schemas.microsoft.com/office/spreadsheetml/2009/9/main" objectType="CheckBox" checked="Checked" fmlaLink="$AH$8" lockText="1" noThreeD="1"/>
</file>

<file path=xl/ctrlProps/ctrlProp99.xml><?xml version="1.0" encoding="utf-8"?>
<formControlPr xmlns="http://schemas.microsoft.com/office/spreadsheetml/2009/9/main" objectType="CheckBox" checked="Checked" fmlaLink="$AH$9"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emf"/></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emf"/><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_rels/drawing8.xml.rels><?xml version="1.0" encoding="UTF-8" standalone="yes"?>
<Relationships xmlns="http://schemas.openxmlformats.org/package/2006/relationships"><Relationship Id="rId1" Type="http://schemas.openxmlformats.org/officeDocument/2006/relationships/image" Target="../media/image1.emf"/></Relationships>
</file>

<file path=xl/drawings/_rels/drawing9.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25</xdr:col>
          <xdr:colOff>28575</xdr:colOff>
          <xdr:row>18</xdr:row>
          <xdr:rowOff>95250</xdr:rowOff>
        </xdr:from>
        <xdr:to>
          <xdr:col>25</xdr:col>
          <xdr:colOff>247650</xdr:colOff>
          <xdr:row>18</xdr:row>
          <xdr:rowOff>295275</xdr:rowOff>
        </xdr:to>
        <xdr:sp macro="" textlink="">
          <xdr:nvSpPr>
            <xdr:cNvPr id="69668" name="Option Button 36" hidden="1">
              <a:extLst>
                <a:ext uri="{63B3BB69-23CF-44E3-9099-C40C66FF867C}">
                  <a14:compatExt spid="_x0000_s69668"/>
                </a:ext>
                <a:ext uri="{FF2B5EF4-FFF2-40B4-BE49-F238E27FC236}">
                  <a16:creationId xmlns:a16="http://schemas.microsoft.com/office/drawing/2014/main" id="{00000000-0008-0000-0000-00002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19</xdr:row>
          <xdr:rowOff>95250</xdr:rowOff>
        </xdr:from>
        <xdr:to>
          <xdr:col>25</xdr:col>
          <xdr:colOff>247650</xdr:colOff>
          <xdr:row>19</xdr:row>
          <xdr:rowOff>295275</xdr:rowOff>
        </xdr:to>
        <xdr:sp macro="" textlink="">
          <xdr:nvSpPr>
            <xdr:cNvPr id="69669" name="Option Button 37" hidden="1">
              <a:extLst>
                <a:ext uri="{63B3BB69-23CF-44E3-9099-C40C66FF867C}">
                  <a14:compatExt spid="_x0000_s69669"/>
                </a:ext>
                <a:ext uri="{FF2B5EF4-FFF2-40B4-BE49-F238E27FC236}">
                  <a16:creationId xmlns:a16="http://schemas.microsoft.com/office/drawing/2014/main" id="{00000000-0008-0000-0000-00002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15</xdr:row>
          <xdr:rowOff>95250</xdr:rowOff>
        </xdr:from>
        <xdr:to>
          <xdr:col>25</xdr:col>
          <xdr:colOff>247650</xdr:colOff>
          <xdr:row>15</xdr:row>
          <xdr:rowOff>295275</xdr:rowOff>
        </xdr:to>
        <xdr:sp macro="" textlink="">
          <xdr:nvSpPr>
            <xdr:cNvPr id="69670" name="Option Button 38" hidden="1">
              <a:extLst>
                <a:ext uri="{63B3BB69-23CF-44E3-9099-C40C66FF867C}">
                  <a14:compatExt spid="_x0000_s69670"/>
                </a:ext>
                <a:ext uri="{FF2B5EF4-FFF2-40B4-BE49-F238E27FC236}">
                  <a16:creationId xmlns:a16="http://schemas.microsoft.com/office/drawing/2014/main" id="{00000000-0008-0000-0000-00002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45</xdr:col>
      <xdr:colOff>0</xdr:colOff>
      <xdr:row>1</xdr:row>
      <xdr:rowOff>0</xdr:rowOff>
    </xdr:from>
    <xdr:to>
      <xdr:col>70</xdr:col>
      <xdr:colOff>98878</xdr:colOff>
      <xdr:row>17</xdr:row>
      <xdr:rowOff>361950</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8972550" y="57150"/>
          <a:ext cx="7042603" cy="639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000" b="1">
              <a:solidFill>
                <a:schemeClr val="dk1"/>
              </a:solidFill>
              <a:effectLst/>
              <a:latin typeface="ＭＳ Ｐゴシック" panose="020B0600070205080204" pitchFamily="50" charset="-128"/>
              <a:ea typeface="ＭＳ Ｐゴシック" panose="020B0600070205080204" pitchFamily="50" charset="-128"/>
              <a:cs typeface="+mn-cs"/>
            </a:rPr>
            <a:t>利用規約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この利用規約</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以下「本規約」といいます。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は、一般社団法人住宅性能評価・表示協会</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以下「当協会」といいます。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が著作権を有する「エクセル外皮計算シート」を提供するサービス</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以下「本サービス」といいます。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の利用条件を定めるものです。ご利用のみなさま</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以下「利用者等」といいます。</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には、本規約に従って、本サービスをご利用いただきます。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なお、本規約に違反した場合、以後、本サービスを利用することはできません。本規約に違反したにもかかわらず利用を続けた場合、著作権侵害になりますのでご注意ください。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1</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適用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①</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本規約は、利用者等と当協会との間の本サービスの利用に関わる一切の関係に適用されるものとします。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②本サービスは、事業者向けのサービスであり、消費者が利用することはできません。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③本サービスには、不具合やバグが生じる場合があることをあらかじめご了承ください。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④本サービスは、作成環境と</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Excel</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バージョンが異なる場合等、動作環境によって、一部の機能が失われるなど、正常に実行されなくなる可能性があることをあらかじめご了承下さい。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⑤本サービスの内容は、国立研究開発法人建築研究所が公表するエネルギー消費性能の評価に関する技術情報の最新版の内容と齟齬がある可能性があることをあらかじめご了承下さい。</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2</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禁止事項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利用者等は、本サービスの利用にあたり，以下の行為をしてはなりません。</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①法令または公序良俗に違反する行為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②本サービスの全部もしくは一部を頒布すること、又は媒体の如何を問わず複製し第三者に譲渡、販売、貸与、もしくは使用許諾する行為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③本サービスの内容等，本サービスに含まれる著作権を侵害する行為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④本サービスによって得られた情報を商業的に利用する行為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⑤不正な目的を持って本サービスを利用する行為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⑥その他，当協会が不適切と判断する行為</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3</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条（損害賠償）</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利用者等は、本規約に違反した場合、以後、本サービスを利用することはできません。利用者等が本規約に違反したにもかかわらず本サービスの利用を続けた場合、当協会に発生した一切の損害について、責任を負う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4</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免責事項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当協会は、事由の如何を問わず、本サービスの使用によって利用者等に発生した一切の損害について、名目の如何を問わず、一切の責任を負わないものとします。</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 </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第</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5</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条</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一般条項</a:t>
          </a:r>
          <a:r>
            <a:rPr lang="en-US" altLang="ja-JP" sz="1000" b="0">
              <a:solidFill>
                <a:schemeClr val="dk1"/>
              </a:solidFill>
              <a:effectLst/>
              <a:latin typeface="ＭＳ Ｐゴシック" panose="020B0600070205080204" pitchFamily="50" charset="-128"/>
              <a:ea typeface="ＭＳ Ｐゴシック" panose="020B0600070205080204" pitchFamily="50" charset="-128"/>
              <a:cs typeface="+mn-cs"/>
            </a:rPr>
            <a:t>)</a:t>
          </a:r>
        </a:p>
        <a:p>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本規約の解釈にあたっては、日本法を準拠法とします。                                                                                           以 上</a:t>
          </a:r>
        </a:p>
        <a:p>
          <a:pPr algn="r"/>
          <a:r>
            <a:rPr lang="ja-JP" altLang="en-US" sz="1000" b="0">
              <a:solidFill>
                <a:schemeClr val="dk1"/>
              </a:solidFill>
              <a:effectLst/>
              <a:latin typeface="ＭＳ Ｐゴシック" panose="020B0600070205080204" pitchFamily="50" charset="-128"/>
              <a:ea typeface="ＭＳ Ｐゴシック" panose="020B0600070205080204" pitchFamily="50" charset="-128"/>
              <a:cs typeface="+mn-cs"/>
            </a:rPr>
            <a:t>一般社団法人　住宅性能評価・表示協会</a:t>
          </a:r>
        </a:p>
      </xdr:txBody>
    </xdr:sp>
    <xdr:clientData/>
  </xdr:twoCellAnchor>
  <xdr:twoCellAnchor editAs="oneCell">
    <xdr:from>
      <xdr:col>54</xdr:col>
      <xdr:colOff>205014</xdr:colOff>
      <xdr:row>18</xdr:row>
      <xdr:rowOff>236018</xdr:rowOff>
    </xdr:from>
    <xdr:to>
      <xdr:col>60</xdr:col>
      <xdr:colOff>77107</xdr:colOff>
      <xdr:row>19</xdr:row>
      <xdr:rowOff>123533</xdr:rowOff>
    </xdr:to>
    <xdr:sp macro="" textlink="">
      <xdr:nvSpPr>
        <xdr:cNvPr id="7" name="二等辺三角形 6">
          <a:extLst>
            <a:ext uri="{FF2B5EF4-FFF2-40B4-BE49-F238E27FC236}">
              <a16:creationId xmlns:a16="http://schemas.microsoft.com/office/drawing/2014/main" id="{00000000-0008-0000-0000-000007000000}"/>
            </a:ext>
          </a:extLst>
        </xdr:cNvPr>
        <xdr:cNvSpPr/>
      </xdr:nvSpPr>
      <xdr:spPr>
        <a:xfrm rot="10800000">
          <a:off x="11149239" y="6703493"/>
          <a:ext cx="1529443" cy="268515"/>
        </a:xfrm>
        <a:prstGeom prst="triangle">
          <a:avLst/>
        </a:prstGeom>
        <a:solidFill>
          <a:srgbClr val="000099"/>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45</xdr:col>
          <xdr:colOff>0</xdr:colOff>
          <xdr:row>20</xdr:row>
          <xdr:rowOff>0</xdr:rowOff>
        </xdr:from>
        <xdr:to>
          <xdr:col>70</xdr:col>
          <xdr:colOff>152400</xdr:colOff>
          <xdr:row>24</xdr:row>
          <xdr:rowOff>9525</xdr:rowOff>
        </xdr:to>
        <xdr:sp macro="" textlink="">
          <xdr:nvSpPr>
            <xdr:cNvPr id="69672" name="Group Box 40" hidden="1">
              <a:extLst>
                <a:ext uri="{63B3BB69-23CF-44E3-9099-C40C66FF867C}">
                  <a14:compatExt spid="_x0000_s69672"/>
                </a:ext>
                <a:ext uri="{FF2B5EF4-FFF2-40B4-BE49-F238E27FC236}">
                  <a16:creationId xmlns:a16="http://schemas.microsoft.com/office/drawing/2014/main" id="{00000000-0008-0000-0000-000028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45</xdr:col>
      <xdr:colOff>93435</xdr:colOff>
      <xdr:row>20</xdr:row>
      <xdr:rowOff>48556</xdr:rowOff>
    </xdr:from>
    <xdr:to>
      <xdr:col>70</xdr:col>
      <xdr:colOff>90714</xdr:colOff>
      <xdr:row>22</xdr:row>
      <xdr:rowOff>176731</xdr:rowOff>
    </xdr:to>
    <xdr:sp macro="" textlink="">
      <xdr:nvSpPr>
        <xdr:cNvPr id="9" name="テキスト ボックス 8">
          <a:extLst>
            <a:ext uri="{FF2B5EF4-FFF2-40B4-BE49-F238E27FC236}">
              <a16:creationId xmlns:a16="http://schemas.microsoft.com/office/drawing/2014/main" id="{00000000-0008-0000-0000-000009000000}"/>
            </a:ext>
          </a:extLst>
        </xdr:cNvPr>
        <xdr:cNvSpPr txBox="1"/>
      </xdr:nvSpPr>
      <xdr:spPr>
        <a:xfrm>
          <a:off x="8513535" y="7278031"/>
          <a:ext cx="6941004" cy="890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000" b="1">
              <a:solidFill>
                <a:srgbClr val="FF0000"/>
              </a:solidFill>
            </a:rPr>
            <a:t>利用規約に関して</a:t>
          </a:r>
          <a:endParaRPr kumimoji="1" lang="en-US" altLang="ja-JP" sz="3600">
            <a:solidFill>
              <a:srgbClr val="FF0000"/>
            </a:solidFill>
          </a:endParaRPr>
        </a:p>
        <a:p>
          <a:pPr algn="ctr"/>
          <a:r>
            <a:rPr kumimoji="1" lang="en-US" altLang="ja-JP" sz="1200">
              <a:solidFill>
                <a:srgbClr val="FF0000"/>
              </a:solidFill>
            </a:rPr>
            <a:t>※</a:t>
          </a:r>
          <a:r>
            <a:rPr kumimoji="1" lang="ja-JP" altLang="en-US" sz="1200">
              <a:solidFill>
                <a:srgbClr val="FF0000"/>
              </a:solidFill>
            </a:rPr>
            <a:t>上記に同意頂けない場合は入力欄、判定欄等が黒塗りのままとなり利用することができません。</a:t>
          </a:r>
          <a:endParaRPr kumimoji="1" lang="en-US" altLang="ja-JP" sz="1200">
            <a:solidFill>
              <a:srgbClr val="FF0000"/>
            </a:solidFill>
          </a:endParaRPr>
        </a:p>
        <a:p>
          <a:pPr algn="ctr"/>
          <a:endParaRPr kumimoji="1" lang="en-US" altLang="ja-JP" sz="3600"/>
        </a:p>
      </xdr:txBody>
    </xdr:sp>
    <xdr:clientData/>
  </xdr:twoCellAnchor>
  <xdr:twoCellAnchor editAs="oneCell">
    <xdr:from>
      <xdr:col>48</xdr:col>
      <xdr:colOff>98879</xdr:colOff>
      <xdr:row>22</xdr:row>
      <xdr:rowOff>90126</xdr:rowOff>
    </xdr:from>
    <xdr:to>
      <xdr:col>56</xdr:col>
      <xdr:colOff>252186</xdr:colOff>
      <xdr:row>23</xdr:row>
      <xdr:rowOff>131855</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9385754" y="8081601"/>
          <a:ext cx="2363107" cy="422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利用規約に同意しない</a:t>
          </a:r>
          <a:r>
            <a:rPr lang="ja-JP" altLang="en-US" sz="1600">
              <a:solidFill>
                <a:srgbClr val="FF0000"/>
              </a:solidFill>
            </a:rPr>
            <a:t> </a:t>
          </a:r>
          <a:endParaRPr kumimoji="1" lang="ja-JP" altLang="en-US" sz="1600">
            <a:solidFill>
              <a:srgbClr val="FF0000"/>
            </a:solidFill>
          </a:endParaRPr>
        </a:p>
      </xdr:txBody>
    </xdr:sp>
    <xdr:clientData/>
  </xdr:twoCellAnchor>
  <xdr:twoCellAnchor editAs="oneCell">
    <xdr:from>
      <xdr:col>59</xdr:col>
      <xdr:colOff>11206</xdr:colOff>
      <xdr:row>22</xdr:row>
      <xdr:rowOff>90126</xdr:rowOff>
    </xdr:from>
    <xdr:to>
      <xdr:col>68</xdr:col>
      <xdr:colOff>244021</xdr:colOff>
      <xdr:row>23</xdr:row>
      <xdr:rowOff>131855</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12651441" y="8079920"/>
          <a:ext cx="2754140" cy="42272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600" b="0" i="0" u="none" strike="noStrike">
              <a:solidFill>
                <a:srgbClr val="FF0000"/>
              </a:solidFill>
              <a:effectLst/>
              <a:latin typeface="+mn-lt"/>
              <a:ea typeface="+mn-ea"/>
              <a:cs typeface="+mn-cs"/>
            </a:rPr>
            <a:t>利用規約に同意し利用する</a:t>
          </a:r>
          <a:endParaRPr kumimoji="1" lang="ja-JP" altLang="en-US" sz="1600">
            <a:solidFill>
              <a:srgbClr val="FF0000"/>
            </a:solidFill>
          </a:endParaRPr>
        </a:p>
      </xdr:txBody>
    </xdr:sp>
    <xdr:clientData/>
  </xdr:twoCellAnchor>
  <xdr:twoCellAnchor editAs="oneCell">
    <xdr:from>
      <xdr:col>45</xdr:col>
      <xdr:colOff>234042</xdr:colOff>
      <xdr:row>24</xdr:row>
      <xdr:rowOff>86728</xdr:rowOff>
    </xdr:from>
    <xdr:to>
      <xdr:col>68</xdr:col>
      <xdr:colOff>258534</xdr:colOff>
      <xdr:row>26</xdr:row>
      <xdr:rowOff>40821</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8654142" y="8840203"/>
          <a:ext cx="6415768" cy="7160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oAutofit/>
        </a:bodyPr>
        <a:lstStyle/>
        <a:p>
          <a:r>
            <a:rPr lang="en-US" altLang="ja-JP">
              <a:solidFill>
                <a:sysClr val="windowText" lastClr="000000"/>
              </a:solidFill>
              <a:latin typeface="ＭＳ Ｐゴシック" panose="020B0600070205080204" pitchFamily="50" charset="-128"/>
              <a:ea typeface="ＭＳ Ｐゴシック" panose="020B0600070205080204" pitchFamily="50" charset="-128"/>
            </a:rPr>
            <a:t>※</a:t>
          </a:r>
          <a:r>
            <a:rPr lang="ja-JP" altLang="en-US">
              <a:solidFill>
                <a:sysClr val="windowText" lastClr="000000"/>
              </a:solidFill>
              <a:latin typeface="ＭＳ Ｐゴシック" panose="020B0600070205080204" pitchFamily="50" charset="-128"/>
              <a:ea typeface="ＭＳ Ｐゴシック" panose="020B0600070205080204" pitchFamily="50" charset="-128"/>
            </a:rPr>
            <a:t>当協会では、本サービスに関するお問い合わせは回答できかねます。申請される登録住宅性能評価機関等にお問い合わせください。</a:t>
          </a:r>
          <a:endParaRPr lang="en-US" altLang="ja-JP">
            <a:solidFill>
              <a:sysClr val="windowText" lastClr="000000"/>
            </a:solidFill>
            <a:latin typeface="ＭＳ Ｐゴシック" panose="020B0600070205080204" pitchFamily="50" charset="-128"/>
            <a:ea typeface="ＭＳ Ｐゴシック" panose="020B0600070205080204" pitchFamily="50" charset="-128"/>
          </a:endParaRPr>
        </a:p>
        <a:p>
          <a:r>
            <a:rPr lang="en-US" altLang="ja-JP"/>
            <a:t>※</a:t>
          </a:r>
          <a:r>
            <a:rPr lang="ja-JP" altLang="en-US"/>
            <a:t>よくある質問については「外皮計算書簡単ガイド」をご一読ください。</a:t>
          </a:r>
          <a:endParaRPr lang="ja-JP" altLang="en-US">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47</xdr:col>
          <xdr:colOff>247650</xdr:colOff>
          <xdr:row>21</xdr:row>
          <xdr:rowOff>352425</xdr:rowOff>
        </xdr:from>
        <xdr:to>
          <xdr:col>48</xdr:col>
          <xdr:colOff>266700</xdr:colOff>
          <xdr:row>23</xdr:row>
          <xdr:rowOff>180975</xdr:rowOff>
        </xdr:to>
        <xdr:sp macro="" textlink="">
          <xdr:nvSpPr>
            <xdr:cNvPr id="69673" name="Option Button 41" hidden="1">
              <a:extLst>
                <a:ext uri="{63B3BB69-23CF-44E3-9099-C40C66FF867C}">
                  <a14:compatExt spid="_x0000_s69673"/>
                </a:ext>
                <a:ext uri="{FF2B5EF4-FFF2-40B4-BE49-F238E27FC236}">
                  <a16:creationId xmlns:a16="http://schemas.microsoft.com/office/drawing/2014/main" id="{00000000-0008-0000-0000-00002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58</xdr:col>
          <xdr:colOff>76200</xdr:colOff>
          <xdr:row>22</xdr:row>
          <xdr:rowOff>47625</xdr:rowOff>
        </xdr:from>
        <xdr:to>
          <xdr:col>59</xdr:col>
          <xdr:colOff>123825</xdr:colOff>
          <xdr:row>23</xdr:row>
          <xdr:rowOff>123825</xdr:rowOff>
        </xdr:to>
        <xdr:sp macro="" textlink="">
          <xdr:nvSpPr>
            <xdr:cNvPr id="69674" name="Option Button 42" hidden="1">
              <a:extLst>
                <a:ext uri="{63B3BB69-23CF-44E3-9099-C40C66FF867C}">
                  <a14:compatExt spid="_x0000_s69674"/>
                </a:ext>
                <a:ext uri="{FF2B5EF4-FFF2-40B4-BE49-F238E27FC236}">
                  <a16:creationId xmlns:a16="http://schemas.microsoft.com/office/drawing/2014/main" id="{00000000-0008-0000-0000-00002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46</xdr:col>
          <xdr:colOff>247650</xdr:colOff>
          <xdr:row>21</xdr:row>
          <xdr:rowOff>247650</xdr:rowOff>
        </xdr:from>
        <xdr:to>
          <xdr:col>60</xdr:col>
          <xdr:colOff>152400</xdr:colOff>
          <xdr:row>24</xdr:row>
          <xdr:rowOff>333375</xdr:rowOff>
        </xdr:to>
        <xdr:sp macro="" textlink="">
          <xdr:nvSpPr>
            <xdr:cNvPr id="69675" name="Group Box 43" hidden="1">
              <a:extLst>
                <a:ext uri="{63B3BB69-23CF-44E3-9099-C40C66FF867C}">
                  <a14:compatExt spid="_x0000_s69675"/>
                </a:ext>
                <a:ext uri="{FF2B5EF4-FFF2-40B4-BE49-F238E27FC236}">
                  <a16:creationId xmlns:a16="http://schemas.microsoft.com/office/drawing/2014/main" id="{00000000-0008-0000-0000-00002B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16</xdr:row>
          <xdr:rowOff>104775</xdr:rowOff>
        </xdr:from>
        <xdr:to>
          <xdr:col>25</xdr:col>
          <xdr:colOff>257175</xdr:colOff>
          <xdr:row>16</xdr:row>
          <xdr:rowOff>304800</xdr:rowOff>
        </xdr:to>
        <xdr:sp macro="" textlink="">
          <xdr:nvSpPr>
            <xdr:cNvPr id="69676" name="Option Button 44" hidden="1">
              <a:extLst>
                <a:ext uri="{63B3BB69-23CF-44E3-9099-C40C66FF867C}">
                  <a14:compatExt spid="_x0000_s69676"/>
                </a:ext>
                <a:ext uri="{FF2B5EF4-FFF2-40B4-BE49-F238E27FC236}">
                  <a16:creationId xmlns:a16="http://schemas.microsoft.com/office/drawing/2014/main" id="{00000000-0008-0000-0000-00002C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17</xdr:row>
          <xdr:rowOff>104775</xdr:rowOff>
        </xdr:from>
        <xdr:to>
          <xdr:col>25</xdr:col>
          <xdr:colOff>257175</xdr:colOff>
          <xdr:row>17</xdr:row>
          <xdr:rowOff>304800</xdr:rowOff>
        </xdr:to>
        <xdr:sp macro="" textlink="">
          <xdr:nvSpPr>
            <xdr:cNvPr id="69677" name="Option Button 45" hidden="1">
              <a:extLst>
                <a:ext uri="{63B3BB69-23CF-44E3-9099-C40C66FF867C}">
                  <a14:compatExt spid="_x0000_s69677"/>
                </a:ext>
                <a:ext uri="{FF2B5EF4-FFF2-40B4-BE49-F238E27FC236}">
                  <a16:creationId xmlns:a16="http://schemas.microsoft.com/office/drawing/2014/main" id="{00000000-0008-0000-0000-00002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22</xdr:row>
          <xdr:rowOff>19050</xdr:rowOff>
        </xdr:from>
        <xdr:to>
          <xdr:col>61</xdr:col>
          <xdr:colOff>28575</xdr:colOff>
          <xdr:row>25</xdr:row>
          <xdr:rowOff>104775</xdr:rowOff>
        </xdr:to>
        <xdr:sp macro="" textlink="">
          <xdr:nvSpPr>
            <xdr:cNvPr id="69682" name="Group Box 50" hidden="1">
              <a:extLst>
                <a:ext uri="{63B3BB69-23CF-44E3-9099-C40C66FF867C}">
                  <a14:compatExt spid="_x0000_s69682"/>
                </a:ext>
                <a:ext uri="{FF2B5EF4-FFF2-40B4-BE49-F238E27FC236}">
                  <a16:creationId xmlns:a16="http://schemas.microsoft.com/office/drawing/2014/main" id="{00000000-0008-0000-0000-000032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ja-JP" altLang="en-US" sz="900" b="0" i="0" u="none" strike="noStrike" baseline="0">
                  <a:solidFill>
                    <a:srgbClr val="000000"/>
                  </a:solidFill>
                  <a:latin typeface="MS UI Gothic"/>
                  <a:ea typeface="MS UI Gothic"/>
                </a:rPr>
                <a:t>グループ 8</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20</xdr:row>
          <xdr:rowOff>85725</xdr:rowOff>
        </xdr:from>
        <xdr:to>
          <xdr:col>25</xdr:col>
          <xdr:colOff>247650</xdr:colOff>
          <xdr:row>20</xdr:row>
          <xdr:rowOff>285750</xdr:rowOff>
        </xdr:to>
        <xdr:sp macro="" textlink="">
          <xdr:nvSpPr>
            <xdr:cNvPr id="69684" name="Option Button 52" hidden="1">
              <a:extLst>
                <a:ext uri="{63B3BB69-23CF-44E3-9099-C40C66FF867C}">
                  <a14:compatExt spid="_x0000_s69684"/>
                </a:ext>
                <a:ext uri="{FF2B5EF4-FFF2-40B4-BE49-F238E27FC236}">
                  <a16:creationId xmlns:a16="http://schemas.microsoft.com/office/drawing/2014/main" id="{00000000-0008-0000-0000-00003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190500</xdr:colOff>
          <xdr:row>6</xdr:row>
          <xdr:rowOff>47625</xdr:rowOff>
        </xdr:from>
        <xdr:to>
          <xdr:col>14</xdr:col>
          <xdr:colOff>219075</xdr:colOff>
          <xdr:row>6</xdr:row>
          <xdr:rowOff>257175</xdr:rowOff>
        </xdr:to>
        <xdr:sp macro="" textlink="">
          <xdr:nvSpPr>
            <xdr:cNvPr id="143361" name="Check Box 1" hidden="1">
              <a:extLst>
                <a:ext uri="{63B3BB69-23CF-44E3-9099-C40C66FF867C}">
                  <a14:compatExt spid="_x0000_s143361"/>
                </a:ext>
                <a:ext uri="{FF2B5EF4-FFF2-40B4-BE49-F238E27FC236}">
                  <a16:creationId xmlns:a16="http://schemas.microsoft.com/office/drawing/2014/main" id="{00000000-0008-0000-0900-00000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7</xdr:row>
          <xdr:rowOff>47625</xdr:rowOff>
        </xdr:from>
        <xdr:to>
          <xdr:col>14</xdr:col>
          <xdr:colOff>219075</xdr:colOff>
          <xdr:row>7</xdr:row>
          <xdr:rowOff>257175</xdr:rowOff>
        </xdr:to>
        <xdr:sp macro="" textlink="">
          <xdr:nvSpPr>
            <xdr:cNvPr id="143362" name="Check Box 2" hidden="1">
              <a:extLst>
                <a:ext uri="{63B3BB69-23CF-44E3-9099-C40C66FF867C}">
                  <a14:compatExt spid="_x0000_s143362"/>
                </a:ext>
                <a:ext uri="{FF2B5EF4-FFF2-40B4-BE49-F238E27FC236}">
                  <a16:creationId xmlns:a16="http://schemas.microsoft.com/office/drawing/2014/main" id="{00000000-0008-0000-0900-00000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8</xdr:row>
          <xdr:rowOff>47625</xdr:rowOff>
        </xdr:from>
        <xdr:to>
          <xdr:col>14</xdr:col>
          <xdr:colOff>219075</xdr:colOff>
          <xdr:row>8</xdr:row>
          <xdr:rowOff>257175</xdr:rowOff>
        </xdr:to>
        <xdr:sp macro="" textlink="">
          <xdr:nvSpPr>
            <xdr:cNvPr id="143363" name="Check Box 3" hidden="1">
              <a:extLst>
                <a:ext uri="{63B3BB69-23CF-44E3-9099-C40C66FF867C}">
                  <a14:compatExt spid="_x0000_s143363"/>
                </a:ext>
                <a:ext uri="{FF2B5EF4-FFF2-40B4-BE49-F238E27FC236}">
                  <a16:creationId xmlns:a16="http://schemas.microsoft.com/office/drawing/2014/main" id="{00000000-0008-0000-0900-00000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9</xdr:row>
          <xdr:rowOff>47625</xdr:rowOff>
        </xdr:from>
        <xdr:to>
          <xdr:col>14</xdr:col>
          <xdr:colOff>219075</xdr:colOff>
          <xdr:row>9</xdr:row>
          <xdr:rowOff>257175</xdr:rowOff>
        </xdr:to>
        <xdr:sp macro="" textlink="">
          <xdr:nvSpPr>
            <xdr:cNvPr id="143364" name="Check Box 4" hidden="1">
              <a:extLst>
                <a:ext uri="{63B3BB69-23CF-44E3-9099-C40C66FF867C}">
                  <a14:compatExt spid="_x0000_s143364"/>
                </a:ext>
                <a:ext uri="{FF2B5EF4-FFF2-40B4-BE49-F238E27FC236}">
                  <a16:creationId xmlns:a16="http://schemas.microsoft.com/office/drawing/2014/main" id="{00000000-0008-0000-0900-00000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10</xdr:row>
          <xdr:rowOff>47625</xdr:rowOff>
        </xdr:from>
        <xdr:to>
          <xdr:col>14</xdr:col>
          <xdr:colOff>219075</xdr:colOff>
          <xdr:row>10</xdr:row>
          <xdr:rowOff>257175</xdr:rowOff>
        </xdr:to>
        <xdr:sp macro="" textlink="">
          <xdr:nvSpPr>
            <xdr:cNvPr id="143365" name="Check Box 5" hidden="1">
              <a:extLst>
                <a:ext uri="{63B3BB69-23CF-44E3-9099-C40C66FF867C}">
                  <a14:compatExt spid="_x0000_s143365"/>
                </a:ext>
                <a:ext uri="{FF2B5EF4-FFF2-40B4-BE49-F238E27FC236}">
                  <a16:creationId xmlns:a16="http://schemas.microsoft.com/office/drawing/2014/main" id="{00000000-0008-0000-0900-00000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11</xdr:row>
          <xdr:rowOff>47625</xdr:rowOff>
        </xdr:from>
        <xdr:to>
          <xdr:col>14</xdr:col>
          <xdr:colOff>219075</xdr:colOff>
          <xdr:row>11</xdr:row>
          <xdr:rowOff>257175</xdr:rowOff>
        </xdr:to>
        <xdr:sp macro="" textlink="">
          <xdr:nvSpPr>
            <xdr:cNvPr id="143366" name="Check Box 6" hidden="1">
              <a:extLst>
                <a:ext uri="{63B3BB69-23CF-44E3-9099-C40C66FF867C}">
                  <a14:compatExt spid="_x0000_s143366"/>
                </a:ext>
                <a:ext uri="{FF2B5EF4-FFF2-40B4-BE49-F238E27FC236}">
                  <a16:creationId xmlns:a16="http://schemas.microsoft.com/office/drawing/2014/main" id="{00000000-0008-0000-0900-00000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12</xdr:row>
          <xdr:rowOff>47625</xdr:rowOff>
        </xdr:from>
        <xdr:to>
          <xdr:col>14</xdr:col>
          <xdr:colOff>219075</xdr:colOff>
          <xdr:row>12</xdr:row>
          <xdr:rowOff>257175</xdr:rowOff>
        </xdr:to>
        <xdr:sp macro="" textlink="">
          <xdr:nvSpPr>
            <xdr:cNvPr id="143367" name="Check Box 7" hidden="1">
              <a:extLst>
                <a:ext uri="{63B3BB69-23CF-44E3-9099-C40C66FF867C}">
                  <a14:compatExt spid="_x0000_s143367"/>
                </a:ext>
                <a:ext uri="{FF2B5EF4-FFF2-40B4-BE49-F238E27FC236}">
                  <a16:creationId xmlns:a16="http://schemas.microsoft.com/office/drawing/2014/main" id="{00000000-0008-0000-0900-00000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13</xdr:row>
          <xdr:rowOff>47625</xdr:rowOff>
        </xdr:from>
        <xdr:to>
          <xdr:col>14</xdr:col>
          <xdr:colOff>219075</xdr:colOff>
          <xdr:row>13</xdr:row>
          <xdr:rowOff>257175</xdr:rowOff>
        </xdr:to>
        <xdr:sp macro="" textlink="">
          <xdr:nvSpPr>
            <xdr:cNvPr id="143368" name="Check Box 8" hidden="1">
              <a:extLst>
                <a:ext uri="{63B3BB69-23CF-44E3-9099-C40C66FF867C}">
                  <a14:compatExt spid="_x0000_s143368"/>
                </a:ext>
                <a:ext uri="{FF2B5EF4-FFF2-40B4-BE49-F238E27FC236}">
                  <a16:creationId xmlns:a16="http://schemas.microsoft.com/office/drawing/2014/main" id="{00000000-0008-0000-0900-00000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14</xdr:row>
          <xdr:rowOff>47625</xdr:rowOff>
        </xdr:from>
        <xdr:to>
          <xdr:col>14</xdr:col>
          <xdr:colOff>219075</xdr:colOff>
          <xdr:row>14</xdr:row>
          <xdr:rowOff>257175</xdr:rowOff>
        </xdr:to>
        <xdr:sp macro="" textlink="">
          <xdr:nvSpPr>
            <xdr:cNvPr id="143369" name="Check Box 9" hidden="1">
              <a:extLst>
                <a:ext uri="{63B3BB69-23CF-44E3-9099-C40C66FF867C}">
                  <a14:compatExt spid="_x0000_s143369"/>
                </a:ext>
                <a:ext uri="{FF2B5EF4-FFF2-40B4-BE49-F238E27FC236}">
                  <a16:creationId xmlns:a16="http://schemas.microsoft.com/office/drawing/2014/main" id="{00000000-0008-0000-0900-00000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15</xdr:row>
          <xdr:rowOff>47625</xdr:rowOff>
        </xdr:from>
        <xdr:to>
          <xdr:col>14</xdr:col>
          <xdr:colOff>219075</xdr:colOff>
          <xdr:row>15</xdr:row>
          <xdr:rowOff>257175</xdr:rowOff>
        </xdr:to>
        <xdr:sp macro="" textlink="">
          <xdr:nvSpPr>
            <xdr:cNvPr id="143370" name="Check Box 10" hidden="1">
              <a:extLst>
                <a:ext uri="{63B3BB69-23CF-44E3-9099-C40C66FF867C}">
                  <a14:compatExt spid="_x0000_s143370"/>
                </a:ext>
                <a:ext uri="{FF2B5EF4-FFF2-40B4-BE49-F238E27FC236}">
                  <a16:creationId xmlns:a16="http://schemas.microsoft.com/office/drawing/2014/main" id="{00000000-0008-0000-0900-00000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16</xdr:row>
          <xdr:rowOff>47625</xdr:rowOff>
        </xdr:from>
        <xdr:to>
          <xdr:col>14</xdr:col>
          <xdr:colOff>219075</xdr:colOff>
          <xdr:row>16</xdr:row>
          <xdr:rowOff>257175</xdr:rowOff>
        </xdr:to>
        <xdr:sp macro="" textlink="">
          <xdr:nvSpPr>
            <xdr:cNvPr id="143371" name="Check Box 11" hidden="1">
              <a:extLst>
                <a:ext uri="{63B3BB69-23CF-44E3-9099-C40C66FF867C}">
                  <a14:compatExt spid="_x0000_s143371"/>
                </a:ext>
                <a:ext uri="{FF2B5EF4-FFF2-40B4-BE49-F238E27FC236}">
                  <a16:creationId xmlns:a16="http://schemas.microsoft.com/office/drawing/2014/main" id="{00000000-0008-0000-0900-00000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17</xdr:row>
          <xdr:rowOff>47625</xdr:rowOff>
        </xdr:from>
        <xdr:to>
          <xdr:col>14</xdr:col>
          <xdr:colOff>219075</xdr:colOff>
          <xdr:row>17</xdr:row>
          <xdr:rowOff>257175</xdr:rowOff>
        </xdr:to>
        <xdr:sp macro="" textlink="">
          <xdr:nvSpPr>
            <xdr:cNvPr id="143372" name="Check Box 12" hidden="1">
              <a:extLst>
                <a:ext uri="{63B3BB69-23CF-44E3-9099-C40C66FF867C}">
                  <a14:compatExt spid="_x0000_s143372"/>
                </a:ext>
                <a:ext uri="{FF2B5EF4-FFF2-40B4-BE49-F238E27FC236}">
                  <a16:creationId xmlns:a16="http://schemas.microsoft.com/office/drawing/2014/main" id="{00000000-0008-0000-0900-00000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18</xdr:row>
          <xdr:rowOff>47625</xdr:rowOff>
        </xdr:from>
        <xdr:to>
          <xdr:col>14</xdr:col>
          <xdr:colOff>219075</xdr:colOff>
          <xdr:row>18</xdr:row>
          <xdr:rowOff>257175</xdr:rowOff>
        </xdr:to>
        <xdr:sp macro="" textlink="">
          <xdr:nvSpPr>
            <xdr:cNvPr id="143373" name="Check Box 13" hidden="1">
              <a:extLst>
                <a:ext uri="{63B3BB69-23CF-44E3-9099-C40C66FF867C}">
                  <a14:compatExt spid="_x0000_s143373"/>
                </a:ext>
                <a:ext uri="{FF2B5EF4-FFF2-40B4-BE49-F238E27FC236}">
                  <a16:creationId xmlns:a16="http://schemas.microsoft.com/office/drawing/2014/main" id="{00000000-0008-0000-0900-00000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19</xdr:row>
          <xdr:rowOff>47625</xdr:rowOff>
        </xdr:from>
        <xdr:to>
          <xdr:col>14</xdr:col>
          <xdr:colOff>219075</xdr:colOff>
          <xdr:row>19</xdr:row>
          <xdr:rowOff>257175</xdr:rowOff>
        </xdr:to>
        <xdr:sp macro="" textlink="">
          <xdr:nvSpPr>
            <xdr:cNvPr id="143374" name="Check Box 14" hidden="1">
              <a:extLst>
                <a:ext uri="{63B3BB69-23CF-44E3-9099-C40C66FF867C}">
                  <a14:compatExt spid="_x0000_s143374"/>
                </a:ext>
                <a:ext uri="{FF2B5EF4-FFF2-40B4-BE49-F238E27FC236}">
                  <a16:creationId xmlns:a16="http://schemas.microsoft.com/office/drawing/2014/main" id="{00000000-0008-0000-0900-00000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20</xdr:row>
          <xdr:rowOff>47625</xdr:rowOff>
        </xdr:from>
        <xdr:to>
          <xdr:col>14</xdr:col>
          <xdr:colOff>219075</xdr:colOff>
          <xdr:row>20</xdr:row>
          <xdr:rowOff>257175</xdr:rowOff>
        </xdr:to>
        <xdr:sp macro="" textlink="">
          <xdr:nvSpPr>
            <xdr:cNvPr id="143375" name="Check Box 15" hidden="1">
              <a:extLst>
                <a:ext uri="{63B3BB69-23CF-44E3-9099-C40C66FF867C}">
                  <a14:compatExt spid="_x0000_s143375"/>
                </a:ext>
                <a:ext uri="{FF2B5EF4-FFF2-40B4-BE49-F238E27FC236}">
                  <a16:creationId xmlns:a16="http://schemas.microsoft.com/office/drawing/2014/main" id="{00000000-0008-0000-0900-00000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21</xdr:row>
          <xdr:rowOff>47625</xdr:rowOff>
        </xdr:from>
        <xdr:to>
          <xdr:col>14</xdr:col>
          <xdr:colOff>219075</xdr:colOff>
          <xdr:row>21</xdr:row>
          <xdr:rowOff>257175</xdr:rowOff>
        </xdr:to>
        <xdr:sp macro="" textlink="">
          <xdr:nvSpPr>
            <xdr:cNvPr id="143376" name="Check Box 16" hidden="1">
              <a:extLst>
                <a:ext uri="{63B3BB69-23CF-44E3-9099-C40C66FF867C}">
                  <a14:compatExt spid="_x0000_s143376"/>
                </a:ext>
                <a:ext uri="{FF2B5EF4-FFF2-40B4-BE49-F238E27FC236}">
                  <a16:creationId xmlns:a16="http://schemas.microsoft.com/office/drawing/2014/main" id="{00000000-0008-0000-0900-00001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22</xdr:row>
          <xdr:rowOff>47625</xdr:rowOff>
        </xdr:from>
        <xdr:to>
          <xdr:col>14</xdr:col>
          <xdr:colOff>219075</xdr:colOff>
          <xdr:row>22</xdr:row>
          <xdr:rowOff>257175</xdr:rowOff>
        </xdr:to>
        <xdr:sp macro="" textlink="">
          <xdr:nvSpPr>
            <xdr:cNvPr id="143377" name="Check Box 17" hidden="1">
              <a:extLst>
                <a:ext uri="{63B3BB69-23CF-44E3-9099-C40C66FF867C}">
                  <a14:compatExt spid="_x0000_s143377"/>
                </a:ext>
                <a:ext uri="{FF2B5EF4-FFF2-40B4-BE49-F238E27FC236}">
                  <a16:creationId xmlns:a16="http://schemas.microsoft.com/office/drawing/2014/main" id="{00000000-0008-0000-0900-00001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23</xdr:row>
          <xdr:rowOff>47625</xdr:rowOff>
        </xdr:from>
        <xdr:to>
          <xdr:col>14</xdr:col>
          <xdr:colOff>219075</xdr:colOff>
          <xdr:row>23</xdr:row>
          <xdr:rowOff>257175</xdr:rowOff>
        </xdr:to>
        <xdr:sp macro="" textlink="">
          <xdr:nvSpPr>
            <xdr:cNvPr id="143378" name="Check Box 18" hidden="1">
              <a:extLst>
                <a:ext uri="{63B3BB69-23CF-44E3-9099-C40C66FF867C}">
                  <a14:compatExt spid="_x0000_s143378"/>
                </a:ext>
                <a:ext uri="{FF2B5EF4-FFF2-40B4-BE49-F238E27FC236}">
                  <a16:creationId xmlns:a16="http://schemas.microsoft.com/office/drawing/2014/main" id="{00000000-0008-0000-0900-00001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24</xdr:row>
          <xdr:rowOff>47625</xdr:rowOff>
        </xdr:from>
        <xdr:to>
          <xdr:col>14</xdr:col>
          <xdr:colOff>219075</xdr:colOff>
          <xdr:row>24</xdr:row>
          <xdr:rowOff>257175</xdr:rowOff>
        </xdr:to>
        <xdr:sp macro="" textlink="">
          <xdr:nvSpPr>
            <xdr:cNvPr id="143379" name="Check Box 19" hidden="1">
              <a:extLst>
                <a:ext uri="{63B3BB69-23CF-44E3-9099-C40C66FF867C}">
                  <a14:compatExt spid="_x0000_s143379"/>
                </a:ext>
                <a:ext uri="{FF2B5EF4-FFF2-40B4-BE49-F238E27FC236}">
                  <a16:creationId xmlns:a16="http://schemas.microsoft.com/office/drawing/2014/main" id="{00000000-0008-0000-0900-00001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25</xdr:row>
          <xdr:rowOff>47625</xdr:rowOff>
        </xdr:from>
        <xdr:to>
          <xdr:col>14</xdr:col>
          <xdr:colOff>219075</xdr:colOff>
          <xdr:row>25</xdr:row>
          <xdr:rowOff>257175</xdr:rowOff>
        </xdr:to>
        <xdr:sp macro="" textlink="">
          <xdr:nvSpPr>
            <xdr:cNvPr id="143380" name="Check Box 20" hidden="1">
              <a:extLst>
                <a:ext uri="{63B3BB69-23CF-44E3-9099-C40C66FF867C}">
                  <a14:compatExt spid="_x0000_s143380"/>
                </a:ext>
                <a:ext uri="{FF2B5EF4-FFF2-40B4-BE49-F238E27FC236}">
                  <a16:creationId xmlns:a16="http://schemas.microsoft.com/office/drawing/2014/main" id="{00000000-0008-0000-0900-00001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26</xdr:row>
          <xdr:rowOff>47625</xdr:rowOff>
        </xdr:from>
        <xdr:to>
          <xdr:col>14</xdr:col>
          <xdr:colOff>219075</xdr:colOff>
          <xdr:row>26</xdr:row>
          <xdr:rowOff>257175</xdr:rowOff>
        </xdr:to>
        <xdr:sp macro="" textlink="">
          <xdr:nvSpPr>
            <xdr:cNvPr id="143381" name="Check Box 21" hidden="1">
              <a:extLst>
                <a:ext uri="{63B3BB69-23CF-44E3-9099-C40C66FF867C}">
                  <a14:compatExt spid="_x0000_s143381"/>
                </a:ext>
                <a:ext uri="{FF2B5EF4-FFF2-40B4-BE49-F238E27FC236}">
                  <a16:creationId xmlns:a16="http://schemas.microsoft.com/office/drawing/2014/main" id="{00000000-0008-0000-0900-00001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27</xdr:row>
          <xdr:rowOff>47625</xdr:rowOff>
        </xdr:from>
        <xdr:to>
          <xdr:col>14</xdr:col>
          <xdr:colOff>219075</xdr:colOff>
          <xdr:row>27</xdr:row>
          <xdr:rowOff>257175</xdr:rowOff>
        </xdr:to>
        <xdr:sp macro="" textlink="">
          <xdr:nvSpPr>
            <xdr:cNvPr id="143382" name="Check Box 22" hidden="1">
              <a:extLst>
                <a:ext uri="{63B3BB69-23CF-44E3-9099-C40C66FF867C}">
                  <a14:compatExt spid="_x0000_s143382"/>
                </a:ext>
                <a:ext uri="{FF2B5EF4-FFF2-40B4-BE49-F238E27FC236}">
                  <a16:creationId xmlns:a16="http://schemas.microsoft.com/office/drawing/2014/main" id="{00000000-0008-0000-0900-00001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28</xdr:row>
          <xdr:rowOff>47625</xdr:rowOff>
        </xdr:from>
        <xdr:to>
          <xdr:col>14</xdr:col>
          <xdr:colOff>219075</xdr:colOff>
          <xdr:row>28</xdr:row>
          <xdr:rowOff>257175</xdr:rowOff>
        </xdr:to>
        <xdr:sp macro="" textlink="">
          <xdr:nvSpPr>
            <xdr:cNvPr id="143383" name="Check Box 23" hidden="1">
              <a:extLst>
                <a:ext uri="{63B3BB69-23CF-44E3-9099-C40C66FF867C}">
                  <a14:compatExt spid="_x0000_s143383"/>
                </a:ext>
                <a:ext uri="{FF2B5EF4-FFF2-40B4-BE49-F238E27FC236}">
                  <a16:creationId xmlns:a16="http://schemas.microsoft.com/office/drawing/2014/main" id="{00000000-0008-0000-0900-00001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29</xdr:row>
          <xdr:rowOff>47625</xdr:rowOff>
        </xdr:from>
        <xdr:to>
          <xdr:col>14</xdr:col>
          <xdr:colOff>219075</xdr:colOff>
          <xdr:row>29</xdr:row>
          <xdr:rowOff>257175</xdr:rowOff>
        </xdr:to>
        <xdr:sp macro="" textlink="">
          <xdr:nvSpPr>
            <xdr:cNvPr id="143384" name="Check Box 24" hidden="1">
              <a:extLst>
                <a:ext uri="{63B3BB69-23CF-44E3-9099-C40C66FF867C}">
                  <a14:compatExt spid="_x0000_s143384"/>
                </a:ext>
                <a:ext uri="{FF2B5EF4-FFF2-40B4-BE49-F238E27FC236}">
                  <a16:creationId xmlns:a16="http://schemas.microsoft.com/office/drawing/2014/main" id="{00000000-0008-0000-0900-00001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30</xdr:row>
          <xdr:rowOff>47625</xdr:rowOff>
        </xdr:from>
        <xdr:to>
          <xdr:col>14</xdr:col>
          <xdr:colOff>219075</xdr:colOff>
          <xdr:row>30</xdr:row>
          <xdr:rowOff>257175</xdr:rowOff>
        </xdr:to>
        <xdr:sp macro="" textlink="">
          <xdr:nvSpPr>
            <xdr:cNvPr id="143385" name="Check Box 25" hidden="1">
              <a:extLst>
                <a:ext uri="{63B3BB69-23CF-44E3-9099-C40C66FF867C}">
                  <a14:compatExt spid="_x0000_s143385"/>
                </a:ext>
                <a:ext uri="{FF2B5EF4-FFF2-40B4-BE49-F238E27FC236}">
                  <a16:creationId xmlns:a16="http://schemas.microsoft.com/office/drawing/2014/main" id="{00000000-0008-0000-0900-00001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31</xdr:row>
          <xdr:rowOff>47625</xdr:rowOff>
        </xdr:from>
        <xdr:to>
          <xdr:col>14</xdr:col>
          <xdr:colOff>219075</xdr:colOff>
          <xdr:row>31</xdr:row>
          <xdr:rowOff>257175</xdr:rowOff>
        </xdr:to>
        <xdr:sp macro="" textlink="">
          <xdr:nvSpPr>
            <xdr:cNvPr id="143386" name="Check Box 26" hidden="1">
              <a:extLst>
                <a:ext uri="{63B3BB69-23CF-44E3-9099-C40C66FF867C}">
                  <a14:compatExt spid="_x0000_s143386"/>
                </a:ext>
                <a:ext uri="{FF2B5EF4-FFF2-40B4-BE49-F238E27FC236}">
                  <a16:creationId xmlns:a16="http://schemas.microsoft.com/office/drawing/2014/main" id="{00000000-0008-0000-0900-00001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32</xdr:row>
          <xdr:rowOff>47625</xdr:rowOff>
        </xdr:from>
        <xdr:to>
          <xdr:col>14</xdr:col>
          <xdr:colOff>219075</xdr:colOff>
          <xdr:row>32</xdr:row>
          <xdr:rowOff>257175</xdr:rowOff>
        </xdr:to>
        <xdr:sp macro="" textlink="">
          <xdr:nvSpPr>
            <xdr:cNvPr id="143387" name="Check Box 27" hidden="1">
              <a:extLst>
                <a:ext uri="{63B3BB69-23CF-44E3-9099-C40C66FF867C}">
                  <a14:compatExt spid="_x0000_s143387"/>
                </a:ext>
                <a:ext uri="{FF2B5EF4-FFF2-40B4-BE49-F238E27FC236}">
                  <a16:creationId xmlns:a16="http://schemas.microsoft.com/office/drawing/2014/main" id="{00000000-0008-0000-0900-00001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33</xdr:row>
          <xdr:rowOff>47625</xdr:rowOff>
        </xdr:from>
        <xdr:to>
          <xdr:col>14</xdr:col>
          <xdr:colOff>219075</xdr:colOff>
          <xdr:row>33</xdr:row>
          <xdr:rowOff>257175</xdr:rowOff>
        </xdr:to>
        <xdr:sp macro="" textlink="">
          <xdr:nvSpPr>
            <xdr:cNvPr id="143388" name="Check Box 28" hidden="1">
              <a:extLst>
                <a:ext uri="{63B3BB69-23CF-44E3-9099-C40C66FF867C}">
                  <a14:compatExt spid="_x0000_s143388"/>
                </a:ext>
                <a:ext uri="{FF2B5EF4-FFF2-40B4-BE49-F238E27FC236}">
                  <a16:creationId xmlns:a16="http://schemas.microsoft.com/office/drawing/2014/main" id="{00000000-0008-0000-0900-00001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34</xdr:row>
          <xdr:rowOff>47625</xdr:rowOff>
        </xdr:from>
        <xdr:to>
          <xdr:col>14</xdr:col>
          <xdr:colOff>219075</xdr:colOff>
          <xdr:row>34</xdr:row>
          <xdr:rowOff>257175</xdr:rowOff>
        </xdr:to>
        <xdr:sp macro="" textlink="">
          <xdr:nvSpPr>
            <xdr:cNvPr id="143389" name="Check Box 29" hidden="1">
              <a:extLst>
                <a:ext uri="{63B3BB69-23CF-44E3-9099-C40C66FF867C}">
                  <a14:compatExt spid="_x0000_s143389"/>
                </a:ext>
                <a:ext uri="{FF2B5EF4-FFF2-40B4-BE49-F238E27FC236}">
                  <a16:creationId xmlns:a16="http://schemas.microsoft.com/office/drawing/2014/main" id="{00000000-0008-0000-0900-00001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190500</xdr:colOff>
          <xdr:row>35</xdr:row>
          <xdr:rowOff>47625</xdr:rowOff>
        </xdr:from>
        <xdr:to>
          <xdr:col>14</xdr:col>
          <xdr:colOff>219075</xdr:colOff>
          <xdr:row>35</xdr:row>
          <xdr:rowOff>257175</xdr:rowOff>
        </xdr:to>
        <xdr:sp macro="" textlink="">
          <xdr:nvSpPr>
            <xdr:cNvPr id="143390" name="Check Box 30" hidden="1">
              <a:extLst>
                <a:ext uri="{63B3BB69-23CF-44E3-9099-C40C66FF867C}">
                  <a14:compatExt spid="_x0000_s143390"/>
                </a:ext>
                <a:ext uri="{FF2B5EF4-FFF2-40B4-BE49-F238E27FC236}">
                  <a16:creationId xmlns:a16="http://schemas.microsoft.com/office/drawing/2014/main" id="{00000000-0008-0000-0900-00001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48</xdr:col>
      <xdr:colOff>9525</xdr:colOff>
      <xdr:row>3</xdr:row>
      <xdr:rowOff>9525</xdr:rowOff>
    </xdr:from>
    <xdr:to>
      <xdr:col>59</xdr:col>
      <xdr:colOff>381000</xdr:colOff>
      <xdr:row>10</xdr:row>
      <xdr:rowOff>304800</xdr:rowOff>
    </xdr:to>
    <xdr:grpSp>
      <xdr:nvGrpSpPr>
        <xdr:cNvPr id="6" name="グループ化 5">
          <a:extLst>
            <a:ext uri="{FF2B5EF4-FFF2-40B4-BE49-F238E27FC236}">
              <a16:creationId xmlns:a16="http://schemas.microsoft.com/office/drawing/2014/main" id="{00000000-0008-0000-0900-000006000000}"/>
            </a:ext>
          </a:extLst>
        </xdr:cNvPr>
        <xdr:cNvGrpSpPr/>
      </xdr:nvGrpSpPr>
      <xdr:grpSpPr>
        <a:xfrm>
          <a:off x="9039225" y="762000"/>
          <a:ext cx="7915275" cy="2409825"/>
          <a:chOff x="9344025" y="704850"/>
          <a:chExt cx="7915275" cy="2409825"/>
        </a:xfrm>
      </xdr:grpSpPr>
      <xdr:pic>
        <xdr:nvPicPr>
          <xdr:cNvPr id="3" name="図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9344025" y="714375"/>
            <a:ext cx="2600089" cy="2400300"/>
          </a:xfrm>
          <a:prstGeom prst="rect">
            <a:avLst/>
          </a:prstGeom>
          <a:ln w="12700">
            <a:solidFill>
              <a:schemeClr val="tx1"/>
            </a:solidFill>
          </a:ln>
        </xdr:spPr>
      </xdr:pic>
      <xdr:sp macro="" textlink="">
        <xdr:nvSpPr>
          <xdr:cNvPr id="4" name="テキスト ボックス 3">
            <a:extLst>
              <a:ext uri="{FF2B5EF4-FFF2-40B4-BE49-F238E27FC236}">
                <a16:creationId xmlns:a16="http://schemas.microsoft.com/office/drawing/2014/main" id="{00000000-0008-0000-0900-000004000000}"/>
              </a:ext>
            </a:extLst>
          </xdr:cNvPr>
          <xdr:cNvSpPr txBox="1"/>
        </xdr:nvSpPr>
        <xdr:spPr>
          <a:xfrm>
            <a:off x="11953875" y="704850"/>
            <a:ext cx="5305425" cy="24098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r>
              <a:rPr kumimoji="1" lang="en-US" altLang="ja-JP" sz="1100"/>
              <a:t>1</a:t>
            </a:r>
            <a:r>
              <a:rPr kumimoji="1" lang="ja-JP" altLang="en-US" sz="1100"/>
              <a:t>）方位の選択</a:t>
            </a:r>
            <a:endParaRPr kumimoji="1" lang="en-US" altLang="ja-JP" sz="1100"/>
          </a:p>
          <a:p>
            <a:r>
              <a:rPr kumimoji="1" lang="ja-JP" altLang="en-US" sz="1100"/>
              <a:t>熱橋が面する方位を選択する。（屋根、床等は水平を選択）</a:t>
            </a:r>
            <a:endParaRPr kumimoji="1" lang="en-US" altLang="ja-JP" sz="1100"/>
          </a:p>
          <a:p>
            <a:endParaRPr kumimoji="1" lang="en-US" altLang="ja-JP" sz="1100"/>
          </a:p>
          <a:p>
            <a:r>
              <a:rPr kumimoji="1" lang="en-US" altLang="ja-JP" sz="1100"/>
              <a:t>2</a:t>
            </a:r>
            <a:r>
              <a:rPr kumimoji="1" lang="ja-JP" altLang="en-US" sz="1100"/>
              <a:t>）部位の選択</a:t>
            </a:r>
            <a:endParaRPr kumimoji="1" lang="en-US" altLang="ja-JP" sz="1100"/>
          </a:p>
          <a:p>
            <a:r>
              <a:rPr kumimoji="1" lang="ja-JP" altLang="en-US" sz="1100"/>
              <a:t>熱橋部位を選択する。</a:t>
            </a:r>
            <a:endParaRPr kumimoji="1" lang="en-US" altLang="ja-JP" sz="1100"/>
          </a:p>
          <a:p>
            <a:endParaRPr kumimoji="1" lang="en-US" altLang="ja-JP" sz="1100"/>
          </a:p>
          <a:p>
            <a:r>
              <a:rPr kumimoji="1" lang="en-US" altLang="ja-JP" sz="1100"/>
              <a:t>3</a:t>
            </a:r>
            <a:r>
              <a:rPr kumimoji="1" lang="ja-JP" altLang="en-US" sz="1100"/>
              <a:t>）熱橋長さ、線熱貫流率（</a:t>
            </a:r>
            <a:r>
              <a:rPr kumimoji="1" lang="en-US" altLang="ja-JP" sz="1100"/>
              <a:t>ψ</a:t>
            </a:r>
            <a:r>
              <a:rPr kumimoji="1" lang="ja-JP" altLang="en-US" sz="1100"/>
              <a:t>）、温度差係数の入力</a:t>
            </a:r>
            <a:endParaRPr kumimoji="1" lang="en-US" altLang="ja-JP" sz="1100"/>
          </a:p>
          <a:p>
            <a:r>
              <a:rPr kumimoji="1" lang="ja-JP" altLang="en-US" sz="1100"/>
              <a:t>各数値を入力する。</a:t>
            </a:r>
            <a:endParaRPr kumimoji="1" lang="en-US" altLang="ja-JP" sz="1100"/>
          </a:p>
          <a:p>
            <a:endParaRPr kumimoji="1" lang="en-US" altLang="ja-JP" sz="1100"/>
          </a:p>
          <a:p>
            <a:r>
              <a:rPr kumimoji="1" lang="en-US" altLang="ja-JP" sz="1100"/>
              <a:t>4</a:t>
            </a:r>
            <a:r>
              <a:rPr kumimoji="1" lang="ja-JP" altLang="en-US" sz="1100"/>
              <a:t>）日射熱取得の加算の有無</a:t>
            </a:r>
            <a:endParaRPr kumimoji="1" lang="en-US" altLang="ja-JP" sz="1100"/>
          </a:p>
          <a:p>
            <a:r>
              <a:rPr kumimoji="1" lang="ja-JP" altLang="en-US" sz="1100"/>
              <a:t>日射が全く当たらない部位はチェックをはずす。（中廊下等日射が当たらない熱橋部等）</a:t>
            </a:r>
          </a:p>
        </xdr:txBody>
      </xdr:sp>
    </xdr:grpSp>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28575</xdr:colOff>
          <xdr:row>2</xdr:row>
          <xdr:rowOff>47625</xdr:rowOff>
        </xdr:from>
        <xdr:to>
          <xdr:col>13</xdr:col>
          <xdr:colOff>219075</xdr:colOff>
          <xdr:row>2</xdr:row>
          <xdr:rowOff>285750</xdr:rowOff>
        </xdr:to>
        <xdr:sp macro="" textlink="">
          <xdr:nvSpPr>
            <xdr:cNvPr id="158744" name="Option Button 24" hidden="1">
              <a:extLst>
                <a:ext uri="{63B3BB69-23CF-44E3-9099-C40C66FF867C}">
                  <a14:compatExt spid="_x0000_s158744"/>
                </a:ext>
                <a:ext uri="{FF2B5EF4-FFF2-40B4-BE49-F238E27FC236}">
                  <a16:creationId xmlns:a16="http://schemas.microsoft.com/office/drawing/2014/main" id="{00000000-0008-0000-0B00-000018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2</xdr:row>
          <xdr:rowOff>57150</xdr:rowOff>
        </xdr:from>
        <xdr:to>
          <xdr:col>18</xdr:col>
          <xdr:colOff>219075</xdr:colOff>
          <xdr:row>2</xdr:row>
          <xdr:rowOff>295275</xdr:rowOff>
        </xdr:to>
        <xdr:sp macro="" textlink="">
          <xdr:nvSpPr>
            <xdr:cNvPr id="158745" name="Option Button 25" hidden="1">
              <a:extLst>
                <a:ext uri="{63B3BB69-23CF-44E3-9099-C40C66FF867C}">
                  <a14:compatExt spid="_x0000_s158745"/>
                </a:ext>
                <a:ext uri="{FF2B5EF4-FFF2-40B4-BE49-F238E27FC236}">
                  <a16:creationId xmlns:a16="http://schemas.microsoft.com/office/drawing/2014/main" id="{00000000-0008-0000-0B00-0000196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43</xdr:col>
      <xdr:colOff>108857</xdr:colOff>
      <xdr:row>1</xdr:row>
      <xdr:rowOff>220914</xdr:rowOff>
    </xdr:from>
    <xdr:to>
      <xdr:col>64</xdr:col>
      <xdr:colOff>95249</xdr:colOff>
      <xdr:row>7</xdr:row>
      <xdr:rowOff>163285</xdr:rowOff>
    </xdr:to>
    <xdr:sp macro="" textlink="">
      <xdr:nvSpPr>
        <xdr:cNvPr id="55" name="テキスト ボックス 54">
          <a:extLst>
            <a:ext uri="{FF2B5EF4-FFF2-40B4-BE49-F238E27FC236}">
              <a16:creationId xmlns:a16="http://schemas.microsoft.com/office/drawing/2014/main" id="{00000000-0008-0000-0B00-000037000000}"/>
            </a:ext>
          </a:extLst>
        </xdr:cNvPr>
        <xdr:cNvSpPr txBox="1"/>
      </xdr:nvSpPr>
      <xdr:spPr bwMode="auto">
        <a:xfrm>
          <a:off x="8538482" y="268539"/>
          <a:ext cx="9882867" cy="16568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b="1">
              <a:solidFill>
                <a:sysClr val="windowText" lastClr="000000"/>
              </a:solidFill>
              <a:effectLst/>
              <a:latin typeface="+mn-lt"/>
              <a:ea typeface="+mn-ea"/>
              <a:cs typeface="+mn-cs"/>
            </a:rPr>
            <a:t>【</a:t>
          </a:r>
          <a:r>
            <a:rPr kumimoji="1" lang="ja-JP" altLang="ja-JP" sz="1200" b="1">
              <a:solidFill>
                <a:schemeClr val="dk1"/>
              </a:solidFill>
              <a:effectLst/>
              <a:latin typeface="+mn-lt"/>
              <a:ea typeface="+mn-ea"/>
              <a:cs typeface="+mn-cs"/>
            </a:rPr>
            <a:t>計算方法について</a:t>
          </a:r>
          <a:r>
            <a:rPr kumimoji="1" lang="en-US" altLang="ja-JP" sz="1100" b="1">
              <a:solidFill>
                <a:sysClr val="windowText" lastClr="000000"/>
              </a:solidFill>
              <a:effectLst/>
              <a:latin typeface="+mn-lt"/>
              <a:ea typeface="+mn-ea"/>
              <a:cs typeface="+mn-cs"/>
            </a:rPr>
            <a:t>】</a:t>
          </a:r>
        </a:p>
        <a:p>
          <a:r>
            <a:rPr kumimoji="1" lang="ja-JP" altLang="ja-JP" sz="1100" b="1">
              <a:solidFill>
                <a:srgbClr val="FF0000"/>
              </a:solidFill>
              <a:effectLst/>
              <a:latin typeface="+mn-lt"/>
              <a:ea typeface="+mn-ea"/>
              <a:cs typeface="+mn-cs"/>
            </a:rPr>
            <a:t>新計算法</a:t>
          </a:r>
          <a:r>
            <a:rPr kumimoji="1" lang="ja-JP" altLang="ja-JP" sz="1100">
              <a:solidFill>
                <a:sysClr val="windowText" lastClr="000000"/>
              </a:solidFill>
              <a:effectLst/>
              <a:latin typeface="+mn-lt"/>
              <a:ea typeface="+mn-ea"/>
              <a:cs typeface="+mn-cs"/>
            </a:rPr>
            <a:t>：</a:t>
          </a:r>
          <a:r>
            <a:rPr kumimoji="1" lang="en-US" altLang="ja-JP" sz="1100">
              <a:solidFill>
                <a:sysClr val="windowText" lastClr="000000"/>
              </a:solidFill>
              <a:effectLst/>
              <a:latin typeface="+mn-lt"/>
              <a:ea typeface="+mn-ea"/>
              <a:cs typeface="+mn-cs"/>
            </a:rPr>
            <a:t>2021</a:t>
          </a:r>
          <a:r>
            <a:rPr kumimoji="1" lang="ja-JP" altLang="ja-JP" sz="1100">
              <a:solidFill>
                <a:sysClr val="windowText" lastClr="000000"/>
              </a:solidFill>
              <a:effectLst/>
              <a:latin typeface="+mn-lt"/>
              <a:ea typeface="+mn-ea"/>
              <a:cs typeface="+mn-cs"/>
            </a:rPr>
            <a:t>年</a:t>
          </a:r>
          <a:r>
            <a:rPr kumimoji="1" lang="en-US" altLang="ja-JP" sz="1100">
              <a:solidFill>
                <a:sysClr val="windowText" lastClr="000000"/>
              </a:solidFill>
              <a:effectLst/>
              <a:latin typeface="+mn-lt"/>
              <a:ea typeface="+mn-ea"/>
              <a:cs typeface="+mn-cs"/>
            </a:rPr>
            <a:t>4</a:t>
          </a:r>
          <a:r>
            <a:rPr kumimoji="1" lang="ja-JP" altLang="ja-JP" sz="1100">
              <a:solidFill>
                <a:sysClr val="windowText" lastClr="000000"/>
              </a:solidFill>
              <a:effectLst/>
              <a:latin typeface="+mn-lt"/>
              <a:ea typeface="+mn-ea"/>
              <a:cs typeface="+mn-cs"/>
            </a:rPr>
            <a:t>月以降新たに整備された計算方法となり、土間床等の外周部の熱損失と基礎の熱損失を別々に評価する方法。</a:t>
          </a:r>
          <a:endParaRPr lang="ja-JP" altLang="ja-JP" sz="1100">
            <a:solidFill>
              <a:sysClr val="windowText" lastClr="000000"/>
            </a:solidFill>
            <a:effectLst/>
          </a:endParaRPr>
        </a:p>
        <a:p>
          <a:r>
            <a:rPr kumimoji="1" lang="ja-JP" altLang="ja-JP" sz="1100">
              <a:solidFill>
                <a:sysClr val="windowText" lastClr="000000"/>
              </a:solidFill>
              <a:effectLst/>
              <a:latin typeface="+mn-lt"/>
              <a:ea typeface="+mn-ea"/>
              <a:cs typeface="+mn-cs"/>
            </a:rPr>
            <a:t>（詳細：技術情報：第３章第</a:t>
          </a:r>
          <a:r>
            <a:rPr kumimoji="1" lang="en-US" altLang="ja-JP" sz="1100">
              <a:solidFill>
                <a:sysClr val="windowText" lastClr="000000"/>
              </a:solidFill>
              <a:effectLst/>
              <a:latin typeface="+mn-lt"/>
              <a:ea typeface="+mn-ea"/>
              <a:cs typeface="+mn-cs"/>
            </a:rPr>
            <a:t>3</a:t>
          </a:r>
          <a:r>
            <a:rPr kumimoji="1" lang="ja-JP" altLang="ja-JP" sz="1100">
              <a:solidFill>
                <a:sysClr val="windowText" lastClr="000000"/>
              </a:solidFill>
              <a:effectLst/>
              <a:latin typeface="+mn-lt"/>
              <a:ea typeface="+mn-ea"/>
              <a:cs typeface="+mn-cs"/>
            </a:rPr>
            <a:t>節　</a:t>
          </a:r>
          <a:r>
            <a:rPr kumimoji="1" lang="en-US" altLang="ja-JP" sz="1100">
              <a:solidFill>
                <a:sysClr val="windowText" lastClr="000000"/>
              </a:solidFill>
              <a:effectLst/>
              <a:latin typeface="+mn-lt"/>
              <a:ea typeface="+mn-ea"/>
              <a:cs typeface="+mn-cs"/>
            </a:rPr>
            <a:t>6.2.1</a:t>
          </a:r>
          <a:r>
            <a:rPr kumimoji="1" lang="ja-JP" altLang="ja-JP" sz="1100">
              <a:solidFill>
                <a:sysClr val="windowText" lastClr="000000"/>
              </a:solidFill>
              <a:effectLst/>
              <a:latin typeface="+mn-lt"/>
              <a:ea typeface="+mn-ea"/>
              <a:cs typeface="+mn-cs"/>
            </a:rPr>
            <a:t>）</a:t>
          </a:r>
          <a:endParaRPr lang="ja-JP" altLang="ja-JP" sz="1100">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100">
            <a:solidFill>
              <a:sysClr val="windowText" lastClr="00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旧計算法</a:t>
          </a:r>
          <a:r>
            <a:rPr kumimoji="1" lang="ja-JP" altLang="ja-JP" sz="1100">
              <a:solidFill>
                <a:sysClr val="windowText" lastClr="000000"/>
              </a:solidFill>
              <a:effectLst/>
              <a:latin typeface="+mn-lt"/>
              <a:ea typeface="+mn-ea"/>
              <a:cs typeface="+mn-cs"/>
            </a:rPr>
            <a:t>：</a:t>
          </a:r>
          <a:r>
            <a:rPr kumimoji="1" lang="en-US" altLang="ja-JP" sz="1100">
              <a:solidFill>
                <a:sysClr val="windowText" lastClr="000000"/>
              </a:solidFill>
              <a:effectLst/>
              <a:latin typeface="+mn-lt"/>
              <a:ea typeface="+mn-ea"/>
              <a:cs typeface="+mn-cs"/>
            </a:rPr>
            <a:t>ver2</a:t>
          </a:r>
          <a:r>
            <a:rPr kumimoji="1" lang="ja-JP" altLang="en-US" sz="1100">
              <a:solidFill>
                <a:sysClr val="windowText" lastClr="000000"/>
              </a:solidFill>
              <a:effectLst/>
              <a:latin typeface="+mn-lt"/>
              <a:ea typeface="+mn-ea"/>
              <a:cs typeface="+mn-cs"/>
            </a:rPr>
            <a:t>系</a:t>
          </a:r>
          <a:r>
            <a:rPr kumimoji="1" lang="ja-JP" altLang="ja-JP" sz="1100">
              <a:solidFill>
                <a:sysClr val="windowText" lastClr="000000"/>
              </a:solidFill>
              <a:effectLst/>
              <a:latin typeface="+mn-lt"/>
              <a:ea typeface="+mn-ea"/>
              <a:cs typeface="+mn-cs"/>
            </a:rPr>
            <a:t>において主に使用されていた計算方法</a:t>
          </a:r>
          <a:r>
            <a:rPr kumimoji="1" lang="ja-JP" altLang="en-US" sz="1100">
              <a:solidFill>
                <a:sysClr val="windowText" lastClr="000000"/>
              </a:solidFill>
              <a:effectLst/>
              <a:latin typeface="+mn-lt"/>
              <a:ea typeface="+mn-ea"/>
              <a:cs typeface="+mn-cs"/>
            </a:rPr>
            <a:t>となり、土間床等の熱損失と基礎の熱損失（ただし立ち上がり高さ</a:t>
          </a:r>
          <a:r>
            <a:rPr kumimoji="1" lang="en-US" altLang="ja-JP" sz="1100">
              <a:solidFill>
                <a:sysClr val="windowText" lastClr="000000"/>
              </a:solidFill>
              <a:effectLst/>
              <a:latin typeface="+mn-lt"/>
              <a:ea typeface="+mn-ea"/>
              <a:cs typeface="+mn-cs"/>
            </a:rPr>
            <a:t>400mm</a:t>
          </a:r>
          <a:r>
            <a:rPr kumimoji="1" lang="ja-JP" altLang="en-US" sz="1100">
              <a:solidFill>
                <a:sysClr val="windowText" lastClr="000000"/>
              </a:solidFill>
              <a:effectLst/>
              <a:latin typeface="+mn-lt"/>
              <a:ea typeface="+mn-ea"/>
              <a:cs typeface="+mn-cs"/>
            </a:rPr>
            <a:t>まで）を併せて評価する方法。</a:t>
          </a:r>
          <a:endParaRPr kumimoji="1" lang="en-US" altLang="ja-JP" sz="1100">
            <a:solidFill>
              <a:sysClr val="windowText" lastClr="000000"/>
            </a:solidFill>
            <a:effectLst/>
            <a:latin typeface="+mn-lt"/>
            <a:ea typeface="+mn-ea"/>
            <a:cs typeface="+mn-cs"/>
          </a:endParaRPr>
        </a:p>
        <a:p>
          <a:pPr eaLnBrk="1" fontAlgn="auto" latinLnBrk="0" hangingPunct="1"/>
          <a:r>
            <a:rPr kumimoji="1" lang="ja-JP" altLang="ja-JP" sz="1100">
              <a:solidFill>
                <a:sysClr val="windowText" lastClr="000000"/>
              </a:solidFill>
              <a:effectLst/>
              <a:latin typeface="+mn-lt"/>
              <a:ea typeface="+mn-ea"/>
              <a:cs typeface="+mn-cs"/>
            </a:rPr>
            <a:t>（詳細：技術情報 第３章 第３節 付録</a:t>
          </a:r>
          <a:r>
            <a:rPr kumimoji="1" lang="en-US" altLang="ja-JP" sz="1100">
              <a:solidFill>
                <a:sysClr val="windowText" lastClr="000000"/>
              </a:solidFill>
              <a:effectLst/>
              <a:latin typeface="+mn-lt"/>
              <a:ea typeface="+mn-ea"/>
              <a:cs typeface="+mn-cs"/>
            </a:rPr>
            <a:t>D</a:t>
          </a:r>
          <a:r>
            <a:rPr kumimoji="1" lang="ja-JP" altLang="ja-JP" sz="1100">
              <a:solidFill>
                <a:sysClr val="windowText" lastClr="000000"/>
              </a:solidFill>
              <a:effectLst/>
              <a:latin typeface="+mn-lt"/>
              <a:ea typeface="+mn-ea"/>
              <a:cs typeface="+mn-cs"/>
            </a:rPr>
            <a:t>）</a:t>
          </a:r>
          <a:endParaRPr lang="ja-JP" altLang="ja-JP">
            <a:solidFill>
              <a:sysClr val="windowText" lastClr="000000"/>
            </a:solidFill>
            <a:effectLst/>
          </a:endParaRPr>
        </a:p>
        <a:p>
          <a:r>
            <a:rPr kumimoji="1" lang="en-US" altLang="ja-JP" sz="1100" b="1">
              <a:solidFill>
                <a:sysClr val="windowText" lastClr="000000"/>
              </a:solidFill>
              <a:effectLst/>
              <a:latin typeface="+mn-lt"/>
              <a:ea typeface="+mn-ea"/>
              <a:cs typeface="+mn-cs"/>
            </a:rPr>
            <a:t>2026</a:t>
          </a:r>
          <a:r>
            <a:rPr kumimoji="1" lang="ja-JP" altLang="ja-JP" sz="1100" b="1">
              <a:solidFill>
                <a:sysClr val="windowText" lastClr="000000"/>
              </a:solidFill>
              <a:effectLst/>
              <a:latin typeface="+mn-lt"/>
              <a:ea typeface="+mn-ea"/>
              <a:cs typeface="+mn-cs"/>
            </a:rPr>
            <a:t>年</a:t>
          </a:r>
          <a:r>
            <a:rPr kumimoji="1" lang="en-US" altLang="ja-JP" sz="1100" b="1">
              <a:solidFill>
                <a:sysClr val="windowText" lastClr="000000"/>
              </a:solidFill>
              <a:effectLst/>
              <a:latin typeface="+mn-lt"/>
              <a:ea typeface="+mn-ea"/>
              <a:cs typeface="+mn-cs"/>
            </a:rPr>
            <a:t>10</a:t>
          </a:r>
          <a:r>
            <a:rPr kumimoji="1" lang="ja-JP" altLang="ja-JP" sz="1100" b="1">
              <a:solidFill>
                <a:sysClr val="windowText" lastClr="000000"/>
              </a:solidFill>
              <a:effectLst/>
              <a:latin typeface="+mn-lt"/>
              <a:ea typeface="+mn-ea"/>
              <a:cs typeface="+mn-cs"/>
            </a:rPr>
            <a:t>月</a:t>
          </a:r>
          <a:r>
            <a:rPr kumimoji="1" lang="en-US" altLang="ja-JP" sz="1100" b="1">
              <a:solidFill>
                <a:sysClr val="windowText" lastClr="000000"/>
              </a:solidFill>
              <a:effectLst/>
              <a:latin typeface="+mn-lt"/>
              <a:ea typeface="+mn-ea"/>
              <a:cs typeface="+mn-cs"/>
            </a:rPr>
            <a:t>31</a:t>
          </a:r>
          <a:r>
            <a:rPr kumimoji="1" lang="ja-JP" altLang="ja-JP" sz="1100" b="1">
              <a:solidFill>
                <a:sysClr val="windowText" lastClr="000000"/>
              </a:solidFill>
              <a:effectLst/>
              <a:latin typeface="+mn-lt"/>
              <a:ea typeface="+mn-ea"/>
              <a:cs typeface="+mn-cs"/>
            </a:rPr>
            <a:t>日をもって廃止。</a:t>
          </a:r>
          <a:endParaRPr lang="ja-JP" altLang="ja-JP">
            <a:solidFill>
              <a:sysClr val="windowText" lastClr="000000"/>
            </a:solidFill>
            <a:effectLst/>
          </a:endParaRPr>
        </a:p>
        <a:p>
          <a:endParaRPr kumimoji="1" lang="en-US" altLang="ja-JP" sz="1100">
            <a:solidFill>
              <a:sysClr val="windowText" lastClr="000000"/>
            </a:solidFill>
            <a:effectLst/>
            <a:latin typeface="+mn-lt"/>
            <a:ea typeface="+mn-ea"/>
            <a:cs typeface="+mn-cs"/>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136072</xdr:colOff>
      <xdr:row>16</xdr:row>
      <xdr:rowOff>1601</xdr:rowOff>
    </xdr:from>
    <xdr:to>
      <xdr:col>16</xdr:col>
      <xdr:colOff>125425</xdr:colOff>
      <xdr:row>30</xdr:row>
      <xdr:rowOff>5122</xdr:rowOff>
    </xdr:to>
    <xdr:pic>
      <xdr:nvPicPr>
        <xdr:cNvPr id="2" name="Picture 4">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6072" y="5888051"/>
          <a:ext cx="5018553" cy="2403821"/>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47625</xdr:colOff>
      <xdr:row>1</xdr:row>
      <xdr:rowOff>111124</xdr:rowOff>
    </xdr:from>
    <xdr:to>
      <xdr:col>27</xdr:col>
      <xdr:colOff>140918</xdr:colOff>
      <xdr:row>56</xdr:row>
      <xdr:rowOff>127000</xdr:rowOff>
    </xdr:to>
    <xdr:pic>
      <xdr:nvPicPr>
        <xdr:cNvPr id="2" name="図 1">
          <a:extLst>
            <a:ext uri="{FF2B5EF4-FFF2-40B4-BE49-F238E27FC236}">
              <a16:creationId xmlns:a16="http://schemas.microsoft.com/office/drawing/2014/main" id="{41ECD9BD-1C4A-AD48-1FE4-3654A34D2917}"/>
            </a:ext>
          </a:extLst>
        </xdr:cNvPr>
        <xdr:cNvPicPr>
          <a:picLocks noChangeAspect="1"/>
        </xdr:cNvPicPr>
      </xdr:nvPicPr>
      <xdr:blipFill>
        <a:blip xmlns:r="http://schemas.openxmlformats.org/officeDocument/2006/relationships" r:embed="rId1"/>
        <a:stretch>
          <a:fillRect/>
        </a:stretch>
      </xdr:blipFill>
      <xdr:spPr>
        <a:xfrm>
          <a:off x="47625" y="285749"/>
          <a:ext cx="7379918" cy="962025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18</xdr:row>
      <xdr:rowOff>128867</xdr:rowOff>
    </xdr:from>
    <xdr:to>
      <xdr:col>11</xdr:col>
      <xdr:colOff>369234</xdr:colOff>
      <xdr:row>46</xdr:row>
      <xdr:rowOff>79562</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66675" y="3662642"/>
          <a:ext cx="7227234" cy="4751295"/>
          <a:chOff x="4333875" y="868455"/>
          <a:chExt cx="7229475" cy="4751295"/>
        </a:xfrm>
      </xdr:grpSpPr>
      <xdr:grpSp>
        <xdr:nvGrpSpPr>
          <xdr:cNvPr id="3" name="グループ化 2">
            <a:extLst>
              <a:ext uri="{FF2B5EF4-FFF2-40B4-BE49-F238E27FC236}">
                <a16:creationId xmlns:a16="http://schemas.microsoft.com/office/drawing/2014/main" id="{00000000-0008-0000-0E00-000003000000}"/>
              </a:ext>
            </a:extLst>
          </xdr:cNvPr>
          <xdr:cNvGrpSpPr/>
        </xdr:nvGrpSpPr>
        <xdr:grpSpPr>
          <a:xfrm>
            <a:off x="4333875" y="868455"/>
            <a:ext cx="7000875" cy="4751295"/>
            <a:chOff x="0" y="96930"/>
            <a:chExt cx="9072635" cy="6231172"/>
          </a:xfrm>
        </xdr:grpSpPr>
        <xdr:sp macro="" textlink="">
          <xdr:nvSpPr>
            <xdr:cNvPr id="7" name="平行四辺形 6">
              <a:extLst>
                <a:ext uri="{FF2B5EF4-FFF2-40B4-BE49-F238E27FC236}">
                  <a16:creationId xmlns:a16="http://schemas.microsoft.com/office/drawing/2014/main" id="{00000000-0008-0000-0E00-000007000000}"/>
                </a:ext>
              </a:extLst>
            </xdr:cNvPr>
            <xdr:cNvSpPr/>
          </xdr:nvSpPr>
          <xdr:spPr bwMode="auto">
            <a:xfrm rot="1269467" flipV="1">
              <a:off x="2423668" y="2951254"/>
              <a:ext cx="4085527" cy="654745"/>
            </a:xfrm>
            <a:prstGeom prst="parallelogram">
              <a:avLst>
                <a:gd name="adj" fmla="val 38078"/>
              </a:avLst>
            </a:prstGeom>
            <a:solidFill>
              <a:schemeClr val="bg1">
                <a:lumMod val="9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平行四辺形 7">
              <a:extLst>
                <a:ext uri="{FF2B5EF4-FFF2-40B4-BE49-F238E27FC236}">
                  <a16:creationId xmlns:a16="http://schemas.microsoft.com/office/drawing/2014/main" id="{00000000-0008-0000-0E00-000008000000}"/>
                </a:ext>
              </a:extLst>
            </xdr:cNvPr>
            <xdr:cNvSpPr/>
          </xdr:nvSpPr>
          <xdr:spPr bwMode="auto">
            <a:xfrm rot="1269467" flipV="1">
              <a:off x="3108922" y="2392025"/>
              <a:ext cx="4063739" cy="641404"/>
            </a:xfrm>
            <a:prstGeom prst="parallelogram">
              <a:avLst>
                <a:gd name="adj" fmla="val 38078"/>
              </a:avLst>
            </a:prstGeom>
            <a:solidFill>
              <a:schemeClr val="bg1">
                <a:lumMod val="95000"/>
              </a:schemeClr>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9" name="平行四辺形 8">
              <a:extLst>
                <a:ext uri="{FF2B5EF4-FFF2-40B4-BE49-F238E27FC236}">
                  <a16:creationId xmlns:a16="http://schemas.microsoft.com/office/drawing/2014/main" id="{00000000-0008-0000-0E00-000009000000}"/>
                </a:ext>
              </a:extLst>
            </xdr:cNvPr>
            <xdr:cNvSpPr/>
          </xdr:nvSpPr>
          <xdr:spPr bwMode="auto">
            <a:xfrm rot="16200000" flipV="1">
              <a:off x="3896284" y="1408141"/>
              <a:ext cx="4846777" cy="4993146"/>
            </a:xfrm>
            <a:prstGeom prst="parallelogram">
              <a:avLst>
                <a:gd name="adj" fmla="val 85559"/>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nvGrpSpPr>
            <xdr:cNvPr id="10" name="グループ化 9">
              <a:extLst>
                <a:ext uri="{FF2B5EF4-FFF2-40B4-BE49-F238E27FC236}">
                  <a16:creationId xmlns:a16="http://schemas.microsoft.com/office/drawing/2014/main" id="{00000000-0008-0000-0E00-00000A000000}"/>
                </a:ext>
              </a:extLst>
            </xdr:cNvPr>
            <xdr:cNvGrpSpPr/>
          </xdr:nvGrpSpPr>
          <xdr:grpSpPr>
            <a:xfrm>
              <a:off x="7651530" y="2312607"/>
              <a:ext cx="367393" cy="650069"/>
              <a:chOff x="8413530" y="2471245"/>
              <a:chExt cx="367393" cy="658584"/>
            </a:xfrm>
          </xdr:grpSpPr>
          <xdr:sp macro="" textlink="">
            <xdr:nvSpPr>
              <xdr:cNvPr id="37" name="平行四辺形 36">
                <a:extLst>
                  <a:ext uri="{FF2B5EF4-FFF2-40B4-BE49-F238E27FC236}">
                    <a16:creationId xmlns:a16="http://schemas.microsoft.com/office/drawing/2014/main" id="{00000000-0008-0000-0E00-000025000000}"/>
                  </a:ext>
                </a:extLst>
              </xdr:cNvPr>
              <xdr:cNvSpPr/>
            </xdr:nvSpPr>
            <xdr:spPr bwMode="auto">
              <a:xfrm rot="16200000" flipV="1">
                <a:off x="8267935" y="2616840"/>
                <a:ext cx="658584" cy="367393"/>
              </a:xfrm>
              <a:prstGeom prst="parallelogram">
                <a:avLst>
                  <a:gd name="adj" fmla="val 83974"/>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38" name="直線コネクタ 37">
                <a:extLst>
                  <a:ext uri="{FF2B5EF4-FFF2-40B4-BE49-F238E27FC236}">
                    <a16:creationId xmlns:a16="http://schemas.microsoft.com/office/drawing/2014/main" id="{00000000-0008-0000-0E00-000026000000}"/>
                  </a:ext>
                </a:extLst>
              </xdr:cNvPr>
              <xdr:cNvCxnSpPr>
                <a:stCxn id="37" idx="2"/>
                <a:endCxn id="37" idx="5"/>
              </xdr:cNvCxnSpPr>
            </xdr:nvCxnSpPr>
            <xdr:spPr bwMode="auto">
              <a:xfrm>
                <a:off x="8597227" y="2625502"/>
                <a:ext cx="0" cy="35007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grpSp>
        <xdr:grpSp>
          <xdr:nvGrpSpPr>
            <xdr:cNvPr id="11" name="グループ化 10">
              <a:extLst>
                <a:ext uri="{FF2B5EF4-FFF2-40B4-BE49-F238E27FC236}">
                  <a16:creationId xmlns:a16="http://schemas.microsoft.com/office/drawing/2014/main" id="{00000000-0008-0000-0E00-00000B000000}"/>
                </a:ext>
              </a:extLst>
            </xdr:cNvPr>
            <xdr:cNvGrpSpPr/>
          </xdr:nvGrpSpPr>
          <xdr:grpSpPr>
            <a:xfrm>
              <a:off x="4842643" y="4641009"/>
              <a:ext cx="372951" cy="650727"/>
              <a:chOff x="8413530" y="2471245"/>
              <a:chExt cx="367393" cy="658584"/>
            </a:xfrm>
          </xdr:grpSpPr>
          <xdr:sp macro="" textlink="">
            <xdr:nvSpPr>
              <xdr:cNvPr id="35" name="平行四辺形 34">
                <a:extLst>
                  <a:ext uri="{FF2B5EF4-FFF2-40B4-BE49-F238E27FC236}">
                    <a16:creationId xmlns:a16="http://schemas.microsoft.com/office/drawing/2014/main" id="{00000000-0008-0000-0E00-000023000000}"/>
                  </a:ext>
                </a:extLst>
              </xdr:cNvPr>
              <xdr:cNvSpPr/>
            </xdr:nvSpPr>
            <xdr:spPr bwMode="auto">
              <a:xfrm rot="16200000" flipV="1">
                <a:off x="8267935" y="2616840"/>
                <a:ext cx="658584" cy="367393"/>
              </a:xfrm>
              <a:prstGeom prst="parallelogram">
                <a:avLst>
                  <a:gd name="adj" fmla="val 83974"/>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36" name="直線コネクタ 35">
                <a:extLst>
                  <a:ext uri="{FF2B5EF4-FFF2-40B4-BE49-F238E27FC236}">
                    <a16:creationId xmlns:a16="http://schemas.microsoft.com/office/drawing/2014/main" id="{00000000-0008-0000-0E00-000024000000}"/>
                  </a:ext>
                </a:extLst>
              </xdr:cNvPr>
              <xdr:cNvCxnSpPr>
                <a:stCxn id="35" idx="2"/>
                <a:endCxn id="35" idx="5"/>
              </xdr:cNvCxnSpPr>
            </xdr:nvCxnSpPr>
            <xdr:spPr bwMode="auto">
              <a:xfrm>
                <a:off x="8597227" y="2625502"/>
                <a:ext cx="0" cy="350070"/>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grpSp>
        <xdr:grpSp>
          <xdr:nvGrpSpPr>
            <xdr:cNvPr id="12" name="グループ化 11">
              <a:extLst>
                <a:ext uri="{FF2B5EF4-FFF2-40B4-BE49-F238E27FC236}">
                  <a16:creationId xmlns:a16="http://schemas.microsoft.com/office/drawing/2014/main" id="{00000000-0008-0000-0E00-00000C000000}"/>
                </a:ext>
              </a:extLst>
            </xdr:cNvPr>
            <xdr:cNvGrpSpPr/>
          </xdr:nvGrpSpPr>
          <xdr:grpSpPr>
            <a:xfrm>
              <a:off x="5000260" y="824948"/>
              <a:ext cx="4072375" cy="652643"/>
              <a:chOff x="5762260" y="944684"/>
              <a:chExt cx="4072375" cy="652995"/>
            </a:xfrm>
          </xdr:grpSpPr>
          <xdr:sp macro="" textlink="">
            <xdr:nvSpPr>
              <xdr:cNvPr id="31" name="平行四辺形 30">
                <a:extLst>
                  <a:ext uri="{FF2B5EF4-FFF2-40B4-BE49-F238E27FC236}">
                    <a16:creationId xmlns:a16="http://schemas.microsoft.com/office/drawing/2014/main" id="{00000000-0008-0000-0E00-00001F000000}"/>
                  </a:ext>
                </a:extLst>
              </xdr:cNvPr>
              <xdr:cNvSpPr/>
            </xdr:nvSpPr>
            <xdr:spPr bwMode="auto">
              <a:xfrm rot="1269467" flipV="1">
                <a:off x="5762260" y="944684"/>
                <a:ext cx="4072375" cy="652995"/>
              </a:xfrm>
              <a:prstGeom prst="parallelogram">
                <a:avLst>
                  <a:gd name="adj" fmla="val 38078"/>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nvGrpSpPr>
              <xdr:cNvPr id="32" name="グループ化 31">
                <a:extLst>
                  <a:ext uri="{FF2B5EF4-FFF2-40B4-BE49-F238E27FC236}">
                    <a16:creationId xmlns:a16="http://schemas.microsoft.com/office/drawing/2014/main" id="{00000000-0008-0000-0E00-000020000000}"/>
                  </a:ext>
                </a:extLst>
              </xdr:cNvPr>
              <xdr:cNvGrpSpPr/>
            </xdr:nvGrpSpPr>
            <xdr:grpSpPr>
              <a:xfrm>
                <a:off x="7344103" y="1035269"/>
                <a:ext cx="572697" cy="324891"/>
                <a:chOff x="6141703" y="3281613"/>
                <a:chExt cx="570965" cy="329011"/>
              </a:xfrm>
            </xdr:grpSpPr>
            <xdr:sp macro="" textlink="">
              <xdr:nvSpPr>
                <xdr:cNvPr id="33" name="平行四辺形 32">
                  <a:extLst>
                    <a:ext uri="{FF2B5EF4-FFF2-40B4-BE49-F238E27FC236}">
                      <a16:creationId xmlns:a16="http://schemas.microsoft.com/office/drawing/2014/main" id="{00000000-0008-0000-0E00-000021000000}"/>
                    </a:ext>
                  </a:extLst>
                </xdr:cNvPr>
                <xdr:cNvSpPr/>
              </xdr:nvSpPr>
              <xdr:spPr bwMode="auto">
                <a:xfrm rot="1269467" flipV="1">
                  <a:off x="6141703" y="3292379"/>
                  <a:ext cx="570965" cy="307479"/>
                </a:xfrm>
                <a:prstGeom prst="parallelogram">
                  <a:avLst>
                    <a:gd name="adj" fmla="val 38078"/>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xnSp macro="">
              <xdr:nvCxnSpPr>
                <xdr:cNvPr id="34" name="直線コネクタ 33">
                  <a:extLst>
                    <a:ext uri="{FF2B5EF4-FFF2-40B4-BE49-F238E27FC236}">
                      <a16:creationId xmlns:a16="http://schemas.microsoft.com/office/drawing/2014/main" id="{00000000-0008-0000-0E00-000022000000}"/>
                    </a:ext>
                  </a:extLst>
                </xdr:cNvPr>
                <xdr:cNvCxnSpPr>
                  <a:stCxn id="33" idx="3"/>
                  <a:endCxn id="33" idx="1"/>
                </xdr:cNvCxnSpPr>
              </xdr:nvCxnSpPr>
              <xdr:spPr bwMode="auto">
                <a:xfrm flipH="1">
                  <a:off x="6426289" y="3281613"/>
                  <a:ext cx="1793" cy="329011"/>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grpSp>
        </xdr:grpSp>
        <xdr:grpSp>
          <xdr:nvGrpSpPr>
            <xdr:cNvPr id="13" name="グループ化 12">
              <a:extLst>
                <a:ext uri="{FF2B5EF4-FFF2-40B4-BE49-F238E27FC236}">
                  <a16:creationId xmlns:a16="http://schemas.microsoft.com/office/drawing/2014/main" id="{00000000-0008-0000-0E00-00000D000000}"/>
                </a:ext>
              </a:extLst>
            </xdr:cNvPr>
            <xdr:cNvGrpSpPr/>
          </xdr:nvGrpSpPr>
          <xdr:grpSpPr>
            <a:xfrm>
              <a:off x="0" y="4964382"/>
              <a:ext cx="4072375" cy="652643"/>
              <a:chOff x="5762260" y="944684"/>
              <a:chExt cx="4072375" cy="652995"/>
            </a:xfrm>
          </xdr:grpSpPr>
          <xdr:sp macro="" textlink="">
            <xdr:nvSpPr>
              <xdr:cNvPr id="27" name="平行四辺形 26">
                <a:extLst>
                  <a:ext uri="{FF2B5EF4-FFF2-40B4-BE49-F238E27FC236}">
                    <a16:creationId xmlns:a16="http://schemas.microsoft.com/office/drawing/2014/main" id="{00000000-0008-0000-0E00-00001B000000}"/>
                  </a:ext>
                </a:extLst>
              </xdr:cNvPr>
              <xdr:cNvSpPr/>
            </xdr:nvSpPr>
            <xdr:spPr bwMode="auto">
              <a:xfrm rot="1269467" flipV="1">
                <a:off x="5762260" y="944684"/>
                <a:ext cx="4072375" cy="652995"/>
              </a:xfrm>
              <a:prstGeom prst="parallelogram">
                <a:avLst>
                  <a:gd name="adj" fmla="val 38078"/>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nvGrpSpPr>
              <xdr:cNvPr id="28" name="グループ化 27">
                <a:extLst>
                  <a:ext uri="{FF2B5EF4-FFF2-40B4-BE49-F238E27FC236}">
                    <a16:creationId xmlns:a16="http://schemas.microsoft.com/office/drawing/2014/main" id="{00000000-0008-0000-0E00-00001C000000}"/>
                  </a:ext>
                </a:extLst>
              </xdr:cNvPr>
              <xdr:cNvGrpSpPr/>
            </xdr:nvGrpSpPr>
            <xdr:grpSpPr>
              <a:xfrm>
                <a:off x="7344103" y="1035269"/>
                <a:ext cx="572697" cy="324891"/>
                <a:chOff x="6141703" y="3281613"/>
                <a:chExt cx="570965" cy="329011"/>
              </a:xfrm>
            </xdr:grpSpPr>
            <xdr:sp macro="" textlink="">
              <xdr:nvSpPr>
                <xdr:cNvPr id="29" name="平行四辺形 28">
                  <a:extLst>
                    <a:ext uri="{FF2B5EF4-FFF2-40B4-BE49-F238E27FC236}">
                      <a16:creationId xmlns:a16="http://schemas.microsoft.com/office/drawing/2014/main" id="{00000000-0008-0000-0E00-00001D000000}"/>
                    </a:ext>
                  </a:extLst>
                </xdr:cNvPr>
                <xdr:cNvSpPr/>
              </xdr:nvSpPr>
              <xdr:spPr bwMode="auto">
                <a:xfrm rot="1269467" flipV="1">
                  <a:off x="6141703" y="3292379"/>
                  <a:ext cx="570965" cy="307479"/>
                </a:xfrm>
                <a:prstGeom prst="parallelogram">
                  <a:avLst>
                    <a:gd name="adj" fmla="val 38078"/>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xnSp macro="">
              <xdr:nvCxnSpPr>
                <xdr:cNvPr id="30" name="直線コネクタ 29">
                  <a:extLst>
                    <a:ext uri="{FF2B5EF4-FFF2-40B4-BE49-F238E27FC236}">
                      <a16:creationId xmlns:a16="http://schemas.microsoft.com/office/drawing/2014/main" id="{00000000-0008-0000-0E00-00001E000000}"/>
                    </a:ext>
                  </a:extLst>
                </xdr:cNvPr>
                <xdr:cNvCxnSpPr>
                  <a:stCxn id="29" idx="3"/>
                  <a:endCxn id="29" idx="1"/>
                </xdr:cNvCxnSpPr>
              </xdr:nvCxnSpPr>
              <xdr:spPr bwMode="auto">
                <a:xfrm flipH="1">
                  <a:off x="6426289" y="3281613"/>
                  <a:ext cx="1793" cy="329011"/>
                </a:xfrm>
                <a:prstGeom prst="line">
                  <a:avLst/>
                </a:prstGeom>
                <a:solidFill>
                  <a:srgbClr val="FFFFFF"/>
                </a:solidFill>
                <a:ln w="9525" cap="flat" cmpd="sng" algn="ctr">
                  <a:solidFill>
                    <a:srgbClr val="000000"/>
                  </a:solidFill>
                  <a:prstDash val="solid"/>
                  <a:round/>
                  <a:headEnd type="none" w="med" len="med"/>
                  <a:tailEnd type="none" w="med" len="med"/>
                </a:ln>
                <a:effectLst/>
              </xdr:spPr>
            </xdr:cxnSp>
          </xdr:grpSp>
        </xdr:grpSp>
        <xdr:sp macro="" textlink="">
          <xdr:nvSpPr>
            <xdr:cNvPr id="14" name="平行四辺形 13">
              <a:extLst>
                <a:ext uri="{FF2B5EF4-FFF2-40B4-BE49-F238E27FC236}">
                  <a16:creationId xmlns:a16="http://schemas.microsoft.com/office/drawing/2014/main" id="{00000000-0008-0000-0E00-00000E000000}"/>
                </a:ext>
              </a:extLst>
            </xdr:cNvPr>
            <xdr:cNvSpPr/>
          </xdr:nvSpPr>
          <xdr:spPr bwMode="auto">
            <a:xfrm rot="16200000" flipV="1">
              <a:off x="321955" y="23746"/>
              <a:ext cx="4846777" cy="4993146"/>
            </a:xfrm>
            <a:prstGeom prst="parallelogram">
              <a:avLst>
                <a:gd name="adj" fmla="val 85559"/>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nvGrpSpPr>
            <xdr:cNvPr id="15" name="グループ化 14">
              <a:extLst>
                <a:ext uri="{FF2B5EF4-FFF2-40B4-BE49-F238E27FC236}">
                  <a16:creationId xmlns:a16="http://schemas.microsoft.com/office/drawing/2014/main" id="{00000000-0008-0000-0E00-00000F000000}"/>
                </a:ext>
              </a:extLst>
            </xdr:cNvPr>
            <xdr:cNvGrpSpPr/>
          </xdr:nvGrpSpPr>
          <xdr:grpSpPr>
            <a:xfrm>
              <a:off x="4163329" y="2260147"/>
              <a:ext cx="572696" cy="324369"/>
              <a:chOff x="6141703" y="3281613"/>
              <a:chExt cx="570965" cy="329011"/>
            </a:xfrm>
            <a:solidFill>
              <a:srgbClr val="00B0F0">
                <a:alpha val="50000"/>
              </a:srgbClr>
            </a:solidFill>
          </xdr:grpSpPr>
          <xdr:sp macro="" textlink="">
            <xdr:nvSpPr>
              <xdr:cNvPr id="25" name="平行四辺形 24">
                <a:extLst>
                  <a:ext uri="{FF2B5EF4-FFF2-40B4-BE49-F238E27FC236}">
                    <a16:creationId xmlns:a16="http://schemas.microsoft.com/office/drawing/2014/main" id="{00000000-0008-0000-0E00-000019000000}"/>
                  </a:ext>
                </a:extLst>
              </xdr:cNvPr>
              <xdr:cNvSpPr/>
            </xdr:nvSpPr>
            <xdr:spPr bwMode="auto">
              <a:xfrm rot="1269467" flipV="1">
                <a:off x="6141703" y="3292379"/>
                <a:ext cx="570965" cy="307479"/>
              </a:xfrm>
              <a:prstGeom prst="parallelogram">
                <a:avLst>
                  <a:gd name="adj" fmla="val 38078"/>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26" name="直線コネクタ 25">
                <a:extLst>
                  <a:ext uri="{FF2B5EF4-FFF2-40B4-BE49-F238E27FC236}">
                    <a16:creationId xmlns:a16="http://schemas.microsoft.com/office/drawing/2014/main" id="{00000000-0008-0000-0E00-00001A000000}"/>
                  </a:ext>
                </a:extLst>
              </xdr:cNvPr>
              <xdr:cNvCxnSpPr>
                <a:stCxn id="25" idx="3"/>
                <a:endCxn id="25" idx="1"/>
              </xdr:cNvCxnSpPr>
            </xdr:nvCxnSpPr>
            <xdr:spPr bwMode="auto">
              <a:xfrm flipH="1">
                <a:off x="6426289" y="3281613"/>
                <a:ext cx="1793" cy="329011"/>
              </a:xfrm>
              <a:prstGeom prst="line">
                <a:avLst/>
              </a:prstGeom>
              <a:grpFill/>
              <a:ln w="9525" cap="flat" cmpd="sng" algn="ctr">
                <a:solidFill>
                  <a:srgbClr val="000000"/>
                </a:solidFill>
                <a:prstDash val="solid"/>
                <a:round/>
                <a:headEnd type="none" w="med" len="med"/>
                <a:tailEnd type="none" w="med" len="med"/>
              </a:ln>
              <a:effectLst/>
            </xdr:spPr>
          </xdr:cxnSp>
        </xdr:grpSp>
        <xdr:grpSp>
          <xdr:nvGrpSpPr>
            <xdr:cNvPr id="16" name="グループ化 15">
              <a:extLst>
                <a:ext uri="{FF2B5EF4-FFF2-40B4-BE49-F238E27FC236}">
                  <a16:creationId xmlns:a16="http://schemas.microsoft.com/office/drawing/2014/main" id="{00000000-0008-0000-0E00-000010000000}"/>
                </a:ext>
              </a:extLst>
            </xdr:cNvPr>
            <xdr:cNvGrpSpPr/>
          </xdr:nvGrpSpPr>
          <xdr:grpSpPr>
            <a:xfrm>
              <a:off x="3761327" y="2922894"/>
              <a:ext cx="572697" cy="325373"/>
              <a:chOff x="6141703" y="3281613"/>
              <a:chExt cx="570965" cy="329011"/>
            </a:xfrm>
            <a:solidFill>
              <a:srgbClr val="00B0F0">
                <a:alpha val="50000"/>
              </a:srgbClr>
            </a:solidFill>
          </xdr:grpSpPr>
          <xdr:sp macro="" textlink="">
            <xdr:nvSpPr>
              <xdr:cNvPr id="23" name="平行四辺形 22">
                <a:extLst>
                  <a:ext uri="{FF2B5EF4-FFF2-40B4-BE49-F238E27FC236}">
                    <a16:creationId xmlns:a16="http://schemas.microsoft.com/office/drawing/2014/main" id="{00000000-0008-0000-0E00-000017000000}"/>
                  </a:ext>
                </a:extLst>
              </xdr:cNvPr>
              <xdr:cNvSpPr/>
            </xdr:nvSpPr>
            <xdr:spPr bwMode="auto">
              <a:xfrm rot="1269467" flipV="1">
                <a:off x="6141703" y="3292379"/>
                <a:ext cx="570965" cy="307479"/>
              </a:xfrm>
              <a:prstGeom prst="parallelogram">
                <a:avLst>
                  <a:gd name="adj" fmla="val 38078"/>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1100" b="0" i="0" u="none" strike="noStrike" kern="0" cap="none" spc="0" normalizeH="0" baseline="0" noProof="0">
                  <a:ln>
                    <a:noFill/>
                  </a:ln>
                  <a:solidFill>
                    <a:sysClr val="windowText" lastClr="000000"/>
                  </a:solidFill>
                  <a:effectLst/>
                  <a:uLnTx/>
                  <a:uFillTx/>
                </a:endParaRPr>
              </a:p>
            </xdr:txBody>
          </xdr:sp>
          <xdr:cxnSp macro="">
            <xdr:nvCxnSpPr>
              <xdr:cNvPr id="24" name="直線コネクタ 23">
                <a:extLst>
                  <a:ext uri="{FF2B5EF4-FFF2-40B4-BE49-F238E27FC236}">
                    <a16:creationId xmlns:a16="http://schemas.microsoft.com/office/drawing/2014/main" id="{00000000-0008-0000-0E00-000018000000}"/>
                  </a:ext>
                </a:extLst>
              </xdr:cNvPr>
              <xdr:cNvCxnSpPr>
                <a:stCxn id="23" idx="3"/>
                <a:endCxn id="23" idx="1"/>
              </xdr:cNvCxnSpPr>
            </xdr:nvCxnSpPr>
            <xdr:spPr bwMode="auto">
              <a:xfrm flipH="1">
                <a:off x="6426289" y="3281613"/>
                <a:ext cx="1793" cy="329011"/>
              </a:xfrm>
              <a:prstGeom prst="line">
                <a:avLst/>
              </a:prstGeom>
              <a:grpFill/>
              <a:ln w="9525" cap="flat" cmpd="sng" algn="ctr">
                <a:solidFill>
                  <a:srgbClr val="000000"/>
                </a:solidFill>
                <a:prstDash val="solid"/>
                <a:round/>
                <a:headEnd type="none" w="med" len="med"/>
                <a:tailEnd type="none" w="med" len="med"/>
              </a:ln>
              <a:effectLst/>
            </xdr:spPr>
          </xdr:cxnSp>
        </xdr:grpSp>
        <xdr:grpSp>
          <xdr:nvGrpSpPr>
            <xdr:cNvPr id="17" name="グループ化 16">
              <a:extLst>
                <a:ext uri="{FF2B5EF4-FFF2-40B4-BE49-F238E27FC236}">
                  <a16:creationId xmlns:a16="http://schemas.microsoft.com/office/drawing/2014/main" id="{00000000-0008-0000-0E00-000011000000}"/>
                </a:ext>
              </a:extLst>
            </xdr:cNvPr>
            <xdr:cNvGrpSpPr/>
          </xdr:nvGrpSpPr>
          <xdr:grpSpPr>
            <a:xfrm>
              <a:off x="5277397" y="2626115"/>
              <a:ext cx="513366" cy="531450"/>
              <a:chOff x="6100776" y="2830193"/>
              <a:chExt cx="515023" cy="539191"/>
            </a:xfrm>
            <a:solidFill>
              <a:srgbClr val="FFC000">
                <a:alpha val="50000"/>
              </a:srgbClr>
            </a:solidFill>
          </xdr:grpSpPr>
          <xdr:sp macro="" textlink="">
            <xdr:nvSpPr>
              <xdr:cNvPr id="21" name="平行四辺形 20">
                <a:extLst>
                  <a:ext uri="{FF2B5EF4-FFF2-40B4-BE49-F238E27FC236}">
                    <a16:creationId xmlns:a16="http://schemas.microsoft.com/office/drawing/2014/main" id="{00000000-0008-0000-0E00-000015000000}"/>
                  </a:ext>
                </a:extLst>
              </xdr:cNvPr>
              <xdr:cNvSpPr/>
            </xdr:nvSpPr>
            <xdr:spPr bwMode="auto">
              <a:xfrm rot="1269467" flipV="1">
                <a:off x="6100776" y="2830193"/>
                <a:ext cx="515023" cy="539191"/>
              </a:xfrm>
              <a:prstGeom prst="parallelogram">
                <a:avLst>
                  <a:gd name="adj" fmla="val 38078"/>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2" name="円/楕円 21">
                <a:extLst>
                  <a:ext uri="{FF2B5EF4-FFF2-40B4-BE49-F238E27FC236}">
                    <a16:creationId xmlns:a16="http://schemas.microsoft.com/office/drawing/2014/main" id="{00000000-0008-0000-0E00-000016000000}"/>
                  </a:ext>
                </a:extLst>
              </xdr:cNvPr>
              <xdr:cNvSpPr/>
            </xdr:nvSpPr>
            <xdr:spPr bwMode="auto">
              <a:xfrm>
                <a:off x="6251462" y="3053767"/>
                <a:ext cx="45719" cy="91381"/>
              </a:xfrm>
              <a:prstGeom prst="ellipse">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18" name="グループ化 17">
              <a:extLst>
                <a:ext uri="{FF2B5EF4-FFF2-40B4-BE49-F238E27FC236}">
                  <a16:creationId xmlns:a16="http://schemas.microsoft.com/office/drawing/2014/main" id="{00000000-0008-0000-0E00-000012000000}"/>
                </a:ext>
              </a:extLst>
            </xdr:cNvPr>
            <xdr:cNvGrpSpPr/>
          </xdr:nvGrpSpPr>
          <xdr:grpSpPr>
            <a:xfrm>
              <a:off x="4654235" y="3215624"/>
              <a:ext cx="513366" cy="531451"/>
              <a:chOff x="5455905" y="3601410"/>
              <a:chExt cx="515022" cy="539192"/>
            </a:xfrm>
            <a:solidFill>
              <a:srgbClr val="FFC000">
                <a:alpha val="50000"/>
              </a:srgbClr>
            </a:solidFill>
          </xdr:grpSpPr>
          <xdr:sp macro="" textlink="">
            <xdr:nvSpPr>
              <xdr:cNvPr id="19" name="平行四辺形 18">
                <a:extLst>
                  <a:ext uri="{FF2B5EF4-FFF2-40B4-BE49-F238E27FC236}">
                    <a16:creationId xmlns:a16="http://schemas.microsoft.com/office/drawing/2014/main" id="{00000000-0008-0000-0E00-000013000000}"/>
                  </a:ext>
                </a:extLst>
              </xdr:cNvPr>
              <xdr:cNvSpPr/>
            </xdr:nvSpPr>
            <xdr:spPr bwMode="auto">
              <a:xfrm rot="1269467" flipV="1">
                <a:off x="5455905" y="3601410"/>
                <a:ext cx="515022" cy="539192"/>
              </a:xfrm>
              <a:prstGeom prst="parallelogram">
                <a:avLst>
                  <a:gd name="adj" fmla="val 38078"/>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円/楕円 19">
                <a:extLst>
                  <a:ext uri="{FF2B5EF4-FFF2-40B4-BE49-F238E27FC236}">
                    <a16:creationId xmlns:a16="http://schemas.microsoft.com/office/drawing/2014/main" id="{00000000-0008-0000-0E00-000014000000}"/>
                  </a:ext>
                </a:extLst>
              </xdr:cNvPr>
              <xdr:cNvSpPr/>
            </xdr:nvSpPr>
            <xdr:spPr bwMode="auto">
              <a:xfrm>
                <a:off x="5606123" y="3821982"/>
                <a:ext cx="46136" cy="89764"/>
              </a:xfrm>
              <a:prstGeom prst="ellipse">
                <a:avLst/>
              </a:prstGeom>
              <a:grp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sp macro="" textlink="">
        <xdr:nvSpPr>
          <xdr:cNvPr id="4" name="線吹き出し 1 (枠付き) 3">
            <a:extLst>
              <a:ext uri="{FF2B5EF4-FFF2-40B4-BE49-F238E27FC236}">
                <a16:creationId xmlns:a16="http://schemas.microsoft.com/office/drawing/2014/main" id="{00000000-0008-0000-0E00-000004000000}"/>
              </a:ext>
            </a:extLst>
          </xdr:cNvPr>
          <xdr:cNvSpPr/>
        </xdr:nvSpPr>
        <xdr:spPr bwMode="auto">
          <a:xfrm flipV="1">
            <a:off x="10458449" y="4714872"/>
            <a:ext cx="1104901" cy="333377"/>
          </a:xfrm>
          <a:prstGeom prst="borderCallout1">
            <a:avLst>
              <a:gd name="adj1" fmla="val 55893"/>
              <a:gd name="adj2" fmla="val -5747"/>
              <a:gd name="adj3" fmla="val 409643"/>
              <a:gd name="adj4" fmla="val -102126"/>
            </a:avLst>
          </a:prstGeom>
          <a:solidFill>
            <a:srgbClr val="FFFFFF"/>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ja-JP" altLang="en-US" sz="2000"/>
              <a:t>　</a:t>
            </a:r>
            <a:r>
              <a:rPr kumimoji="1" lang="ja-JP" altLang="en-US" sz="2000">
                <a:latin typeface="HG丸ｺﾞｼｯｸM-PRO" panose="020F0600000000000000" pitchFamily="50" charset="-128"/>
                <a:ea typeface="HG丸ｺﾞｼｯｸM-PRO" panose="020F0600000000000000" pitchFamily="50" charset="-128"/>
              </a:rPr>
              <a:t>中廊下</a:t>
            </a:r>
          </a:p>
        </xdr:txBody>
      </xdr:sp>
      <xdr:sp macro="" textlink="">
        <xdr:nvSpPr>
          <xdr:cNvPr id="5" name="テキスト ボックス 4">
            <a:extLst>
              <a:ext uri="{FF2B5EF4-FFF2-40B4-BE49-F238E27FC236}">
                <a16:creationId xmlns:a16="http://schemas.microsoft.com/office/drawing/2014/main" id="{00000000-0008-0000-0E00-000005000000}"/>
              </a:ext>
            </a:extLst>
          </xdr:cNvPr>
          <xdr:cNvSpPr txBox="1"/>
        </xdr:nvSpPr>
        <xdr:spPr>
          <a:xfrm>
            <a:off x="8610600" y="1971675"/>
            <a:ext cx="1019175" cy="40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　</a:t>
            </a:r>
            <a:r>
              <a:rPr kumimoji="1" lang="ja-JP" altLang="en-US" sz="2000">
                <a:latin typeface="HG丸ｺﾞｼｯｸM-PRO" panose="020F0600000000000000" pitchFamily="50" charset="-128"/>
                <a:ea typeface="HG丸ｺﾞｼｯｸM-PRO" panose="020F0600000000000000" pitchFamily="50" charset="-128"/>
              </a:rPr>
              <a:t>住戸</a:t>
            </a:r>
          </a:p>
        </xdr:txBody>
      </xdr:sp>
      <xdr:sp macro="" textlink="">
        <xdr:nvSpPr>
          <xdr:cNvPr id="6" name="テキスト ボックス 5">
            <a:extLst>
              <a:ext uri="{FF2B5EF4-FFF2-40B4-BE49-F238E27FC236}">
                <a16:creationId xmlns:a16="http://schemas.microsoft.com/office/drawing/2014/main" id="{00000000-0008-0000-0E00-000006000000}"/>
              </a:ext>
            </a:extLst>
          </xdr:cNvPr>
          <xdr:cNvSpPr txBox="1"/>
        </xdr:nvSpPr>
        <xdr:spPr>
          <a:xfrm>
            <a:off x="6296025" y="3762375"/>
            <a:ext cx="1019175" cy="409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000"/>
              <a:t>　</a:t>
            </a:r>
            <a:r>
              <a:rPr kumimoji="1" lang="ja-JP" altLang="en-US" sz="2000">
                <a:latin typeface="HG丸ｺﾞｼｯｸM-PRO" panose="020F0600000000000000" pitchFamily="50" charset="-128"/>
                <a:ea typeface="HG丸ｺﾞｼｯｸM-PRO" panose="020F0600000000000000" pitchFamily="50" charset="-128"/>
              </a:rPr>
              <a:t>住戸</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17</xdr:col>
      <xdr:colOff>266700</xdr:colOff>
      <xdr:row>23</xdr:row>
      <xdr:rowOff>103318</xdr:rowOff>
    </xdr:from>
    <xdr:to>
      <xdr:col>17</xdr:col>
      <xdr:colOff>437664</xdr:colOff>
      <xdr:row>24</xdr:row>
      <xdr:rowOff>93990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10934700" y="3922843"/>
          <a:ext cx="170964" cy="162122"/>
        </a:xfrm>
        <a:prstGeom prst="rect">
          <a:avLst/>
        </a:prstGeom>
        <a:solidFill>
          <a:srgbClr val="00B0F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25</xdr:row>
      <xdr:rowOff>108716</xdr:rowOff>
    </xdr:from>
    <xdr:to>
      <xdr:col>17</xdr:col>
      <xdr:colOff>437665</xdr:colOff>
      <xdr:row>26</xdr:row>
      <xdr:rowOff>96775</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10934700" y="4271141"/>
          <a:ext cx="170965" cy="159509"/>
        </a:xfrm>
        <a:prstGeom prst="rect">
          <a:avLst/>
        </a:prstGeom>
        <a:solidFill>
          <a:srgbClr val="00B05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27</xdr:row>
      <xdr:rowOff>106166</xdr:rowOff>
    </xdr:from>
    <xdr:to>
      <xdr:col>17</xdr:col>
      <xdr:colOff>437664</xdr:colOff>
      <xdr:row>28</xdr:row>
      <xdr:rowOff>90546</xdr:rowOff>
    </xdr:to>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10934700" y="4611491"/>
          <a:ext cx="170964" cy="165355"/>
        </a:xfrm>
        <a:prstGeom prst="rect">
          <a:avLst/>
        </a:prstGeom>
        <a:solidFill>
          <a:srgbClr val="F779E8"/>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29</xdr:row>
      <xdr:rowOff>106165</xdr:rowOff>
    </xdr:from>
    <xdr:to>
      <xdr:col>17</xdr:col>
      <xdr:colOff>437664</xdr:colOff>
      <xdr:row>30</xdr:row>
      <xdr:rowOff>90546</xdr:rowOff>
    </xdr:to>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10934700" y="4963915"/>
          <a:ext cx="170964" cy="165356"/>
        </a:xfrm>
        <a:prstGeom prst="rect">
          <a:avLst/>
        </a:prstGeom>
        <a:solidFill>
          <a:srgbClr val="FF000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34</xdr:row>
      <xdr:rowOff>1569</xdr:rowOff>
    </xdr:from>
    <xdr:to>
      <xdr:col>17</xdr:col>
      <xdr:colOff>437664</xdr:colOff>
      <xdr:row>34</xdr:row>
      <xdr:rowOff>171450</xdr:rowOff>
    </xdr:to>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10934700" y="5745144"/>
          <a:ext cx="170964" cy="169881"/>
        </a:xfrm>
        <a:prstGeom prst="rect">
          <a:avLst/>
        </a:prstGeom>
        <a:solidFill>
          <a:schemeClr val="tx1"/>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266700</xdr:colOff>
      <xdr:row>31</xdr:row>
      <xdr:rowOff>95250</xdr:rowOff>
    </xdr:from>
    <xdr:to>
      <xdr:col>17</xdr:col>
      <xdr:colOff>437664</xdr:colOff>
      <xdr:row>32</xdr:row>
      <xdr:rowOff>84915</xdr:rowOff>
    </xdr:to>
    <xdr:sp macro="" textlink="">
      <xdr:nvSpPr>
        <xdr:cNvPr id="7" name="正方形/長方形 6">
          <a:extLst>
            <a:ext uri="{FF2B5EF4-FFF2-40B4-BE49-F238E27FC236}">
              <a16:creationId xmlns:a16="http://schemas.microsoft.com/office/drawing/2014/main" id="{00000000-0008-0000-0F00-000007000000}"/>
            </a:ext>
          </a:extLst>
        </xdr:cNvPr>
        <xdr:cNvSpPr/>
      </xdr:nvSpPr>
      <xdr:spPr>
        <a:xfrm>
          <a:off x="10934700" y="5305425"/>
          <a:ext cx="170964" cy="170640"/>
        </a:xfrm>
        <a:prstGeom prst="rect">
          <a:avLst/>
        </a:prstGeom>
        <a:solidFill>
          <a:srgbClr val="7030A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17</xdr:col>
      <xdr:colOff>201757</xdr:colOff>
      <xdr:row>37</xdr:row>
      <xdr:rowOff>144606</xdr:rowOff>
    </xdr:from>
    <xdr:to>
      <xdr:col>19</xdr:col>
      <xdr:colOff>428625</xdr:colOff>
      <xdr:row>50</xdr:row>
      <xdr:rowOff>42862</xdr:rowOff>
    </xdr:to>
    <xdr:pic>
      <xdr:nvPicPr>
        <xdr:cNvPr id="8" name="図 7">
          <a:extLst>
            <a:ext uri="{FF2B5EF4-FFF2-40B4-BE49-F238E27FC236}">
              <a16:creationId xmlns:a16="http://schemas.microsoft.com/office/drawing/2014/main" id="{00000000-0008-0000-0F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69757" y="6412056"/>
          <a:ext cx="2131868" cy="2127106"/>
        </a:xfrm>
        <a:prstGeom prst="rect">
          <a:avLst/>
        </a:prstGeom>
      </xdr:spPr>
    </xdr:pic>
    <xdr:clientData/>
  </xdr:twoCellAnchor>
  <xdr:twoCellAnchor>
    <xdr:from>
      <xdr:col>17</xdr:col>
      <xdr:colOff>266700</xdr:colOff>
      <xdr:row>21</xdr:row>
      <xdr:rowOff>103318</xdr:rowOff>
    </xdr:from>
    <xdr:to>
      <xdr:col>17</xdr:col>
      <xdr:colOff>437664</xdr:colOff>
      <xdr:row>22</xdr:row>
      <xdr:rowOff>93990</xdr:rowOff>
    </xdr:to>
    <xdr:sp macro="" textlink="">
      <xdr:nvSpPr>
        <xdr:cNvPr id="9" name="正方形/長方形 8">
          <a:extLst>
            <a:ext uri="{FF2B5EF4-FFF2-40B4-BE49-F238E27FC236}">
              <a16:creationId xmlns:a16="http://schemas.microsoft.com/office/drawing/2014/main" id="{00000000-0008-0000-0F00-000009000000}"/>
            </a:ext>
          </a:extLst>
        </xdr:cNvPr>
        <xdr:cNvSpPr/>
      </xdr:nvSpPr>
      <xdr:spPr>
        <a:xfrm>
          <a:off x="10934700" y="3579943"/>
          <a:ext cx="170964" cy="162122"/>
        </a:xfrm>
        <a:prstGeom prst="rect">
          <a:avLst/>
        </a:prstGeom>
        <a:solidFill>
          <a:srgbClr val="FFC000"/>
        </a:solidFill>
        <a:ln w="9525">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xdr:col>
      <xdr:colOff>247649</xdr:colOff>
      <xdr:row>49</xdr:row>
      <xdr:rowOff>76200</xdr:rowOff>
    </xdr:from>
    <xdr:to>
      <xdr:col>10</xdr:col>
      <xdr:colOff>597476</xdr:colOff>
      <xdr:row>50</xdr:row>
      <xdr:rowOff>147124</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247649" y="8401050"/>
          <a:ext cx="6522027"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900" b="1">
              <a:solidFill>
                <a:srgbClr val="FF0000"/>
              </a:solidFill>
            </a:rPr>
            <a:t>＊空調室は熱損失の按分を行うことを示す為に矢印を表記しているが、住戸ではないので熱損失の評価は行わない。</a:t>
          </a:r>
        </a:p>
      </xdr:txBody>
    </xdr:sp>
    <xdr:clientData/>
  </xdr:twoCellAnchor>
  <xdr:twoCellAnchor editAs="oneCell">
    <xdr:from>
      <xdr:col>17</xdr:col>
      <xdr:colOff>428389</xdr:colOff>
      <xdr:row>3</xdr:row>
      <xdr:rowOff>72890</xdr:rowOff>
    </xdr:from>
    <xdr:to>
      <xdr:col>19</xdr:col>
      <xdr:colOff>276224</xdr:colOff>
      <xdr:row>14</xdr:row>
      <xdr:rowOff>59747</xdr:rowOff>
    </xdr:to>
    <xdr:pic>
      <xdr:nvPicPr>
        <xdr:cNvPr id="11" name="図 10">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096389" y="463415"/>
          <a:ext cx="1752835" cy="187280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17</xdr:col>
      <xdr:colOff>495301</xdr:colOff>
      <xdr:row>14</xdr:row>
      <xdr:rowOff>55418</xdr:rowOff>
    </xdr:from>
    <xdr:ext cx="1829283" cy="259045"/>
    <xdr:sp macro="" textlink="">
      <xdr:nvSpPr>
        <xdr:cNvPr id="12" name="テキスト ボックス 11">
          <a:extLst>
            <a:ext uri="{FF2B5EF4-FFF2-40B4-BE49-F238E27FC236}">
              <a16:creationId xmlns:a16="http://schemas.microsoft.com/office/drawing/2014/main" id="{00000000-0008-0000-0F00-00000C000000}"/>
            </a:ext>
          </a:extLst>
        </xdr:cNvPr>
        <xdr:cNvSpPr txBox="1"/>
      </xdr:nvSpPr>
      <xdr:spPr>
        <a:xfrm>
          <a:off x="11163301" y="2331893"/>
          <a:ext cx="1829283"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000"/>
            <a:t>Step2</a:t>
          </a:r>
          <a:r>
            <a:rPr kumimoji="1" lang="ja-JP" altLang="en-US" sz="1000"/>
            <a:t>：温度差係数の設定の例</a:t>
          </a:r>
        </a:p>
      </xdr:txBody>
    </xdr:sp>
    <xdr:clientData/>
  </xdr:oneCellAnchor>
  <xdr:twoCellAnchor editAs="oneCell">
    <xdr:from>
      <xdr:col>1</xdr:col>
      <xdr:colOff>414619</xdr:colOff>
      <xdr:row>19</xdr:row>
      <xdr:rowOff>123266</xdr:rowOff>
    </xdr:from>
    <xdr:to>
      <xdr:col>13</xdr:col>
      <xdr:colOff>459442</xdr:colOff>
      <xdr:row>47</xdr:row>
      <xdr:rowOff>78442</xdr:rowOff>
    </xdr:to>
    <xdr:pic>
      <xdr:nvPicPr>
        <xdr:cNvPr id="13" name="図 12" descr="Z:\技術部\001【性能評価】部会・Ｑ＆Ａ関係\■部会\■省エネ評価部会\2017\第１回\砂川研究所と打合せ\修正案2_熱橋Ｈ28（部会用）20170522.png">
          <a:extLst>
            <a:ext uri="{FF2B5EF4-FFF2-40B4-BE49-F238E27FC236}">
              <a16:creationId xmlns:a16="http://schemas.microsoft.com/office/drawing/2014/main" id="{00000000-0008-0000-0F00-00000D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14619" y="3256991"/>
          <a:ext cx="7998198" cy="480340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62672</xdr:colOff>
      <xdr:row>16</xdr:row>
      <xdr:rowOff>94852</xdr:rowOff>
    </xdr:from>
    <xdr:to>
      <xdr:col>9</xdr:col>
      <xdr:colOff>36819</xdr:colOff>
      <xdr:row>28</xdr:row>
      <xdr:rowOff>41624</xdr:rowOff>
    </xdr:to>
    <xdr:grpSp>
      <xdr:nvGrpSpPr>
        <xdr:cNvPr id="6" name="グループ化 5">
          <a:extLst>
            <a:ext uri="{FF2B5EF4-FFF2-40B4-BE49-F238E27FC236}">
              <a16:creationId xmlns:a16="http://schemas.microsoft.com/office/drawing/2014/main" id="{00000000-0008-0000-0100-000006000000}"/>
            </a:ext>
          </a:extLst>
        </xdr:cNvPr>
        <xdr:cNvGrpSpPr>
          <a:grpSpLocks/>
        </xdr:cNvGrpSpPr>
      </xdr:nvGrpSpPr>
      <xdr:grpSpPr bwMode="auto">
        <a:xfrm>
          <a:off x="424622" y="4438252"/>
          <a:ext cx="2041072" cy="3261472"/>
          <a:chOff x="82439" y="4201839"/>
          <a:chExt cx="2097800" cy="2940926"/>
        </a:xfrm>
        <a:noFill/>
      </xdr:grpSpPr>
      <xdr:sp macro="" textlink="">
        <xdr:nvSpPr>
          <xdr:cNvPr id="3" name="正方形/長方形 2">
            <a:extLst>
              <a:ext uri="{FF2B5EF4-FFF2-40B4-BE49-F238E27FC236}">
                <a16:creationId xmlns:a16="http://schemas.microsoft.com/office/drawing/2014/main" id="{00000000-0008-0000-0100-000003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4" name="Picture 1">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5" name="テキスト ボックス 4">
            <a:extLst>
              <a:ext uri="{FF2B5EF4-FFF2-40B4-BE49-F238E27FC236}">
                <a16:creationId xmlns:a16="http://schemas.microsoft.com/office/drawing/2014/main" id="{00000000-0008-0000-0100-000005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133350</xdr:colOff>
          <xdr:row>7</xdr:row>
          <xdr:rowOff>247650</xdr:rowOff>
        </xdr:to>
        <xdr:sp macro="" textlink="">
          <xdr:nvSpPr>
            <xdr:cNvPr id="118785" name="Check Box 1" hidden="1">
              <a:extLst>
                <a:ext uri="{63B3BB69-23CF-44E3-9099-C40C66FF867C}">
                  <a14:compatExt spid="_x0000_s118785"/>
                </a:ext>
                <a:ext uri="{FF2B5EF4-FFF2-40B4-BE49-F238E27FC236}">
                  <a16:creationId xmlns:a16="http://schemas.microsoft.com/office/drawing/2014/main" id="{00000000-0008-0000-0100-000001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133350</xdr:colOff>
          <xdr:row>9</xdr:row>
          <xdr:rowOff>0</xdr:rowOff>
        </xdr:to>
        <xdr:sp macro="" textlink="">
          <xdr:nvSpPr>
            <xdr:cNvPr id="118786" name="Check Box 2" hidden="1">
              <a:extLst>
                <a:ext uri="{63B3BB69-23CF-44E3-9099-C40C66FF867C}">
                  <a14:compatExt spid="_x0000_s118786"/>
                </a:ext>
                <a:ext uri="{FF2B5EF4-FFF2-40B4-BE49-F238E27FC236}">
                  <a16:creationId xmlns:a16="http://schemas.microsoft.com/office/drawing/2014/main" id="{00000000-0008-0000-0100-000002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152400</xdr:colOff>
          <xdr:row>11</xdr:row>
          <xdr:rowOff>247650</xdr:rowOff>
        </xdr:to>
        <xdr:sp macro="" textlink="">
          <xdr:nvSpPr>
            <xdr:cNvPr id="118787" name="Check Box 3" hidden="1">
              <a:extLst>
                <a:ext uri="{63B3BB69-23CF-44E3-9099-C40C66FF867C}">
                  <a14:compatExt spid="_x0000_s118787"/>
                </a:ext>
                <a:ext uri="{FF2B5EF4-FFF2-40B4-BE49-F238E27FC236}">
                  <a16:creationId xmlns:a16="http://schemas.microsoft.com/office/drawing/2014/main" id="{00000000-0008-0000-0100-000003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123825</xdr:colOff>
          <xdr:row>12</xdr:row>
          <xdr:rowOff>247650</xdr:rowOff>
        </xdr:to>
        <xdr:sp macro="" textlink="">
          <xdr:nvSpPr>
            <xdr:cNvPr id="118788" name="Check Box 4" hidden="1">
              <a:extLst>
                <a:ext uri="{63B3BB69-23CF-44E3-9099-C40C66FF867C}">
                  <a14:compatExt spid="_x0000_s118788"/>
                </a:ext>
                <a:ext uri="{FF2B5EF4-FFF2-40B4-BE49-F238E27FC236}">
                  <a16:creationId xmlns:a16="http://schemas.microsoft.com/office/drawing/2014/main" id="{00000000-0008-0000-0100-000004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152400</xdr:colOff>
          <xdr:row>14</xdr:row>
          <xdr:rowOff>9525</xdr:rowOff>
        </xdr:to>
        <xdr:sp macro="" textlink="">
          <xdr:nvSpPr>
            <xdr:cNvPr id="118789" name="Check Box 5" hidden="1">
              <a:extLst>
                <a:ext uri="{63B3BB69-23CF-44E3-9099-C40C66FF867C}">
                  <a14:compatExt spid="_x0000_s118789"/>
                </a:ext>
                <a:ext uri="{FF2B5EF4-FFF2-40B4-BE49-F238E27FC236}">
                  <a16:creationId xmlns:a16="http://schemas.microsoft.com/office/drawing/2014/main" id="{00000000-0008-0000-0100-00000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133350</xdr:colOff>
          <xdr:row>29</xdr:row>
          <xdr:rowOff>28575</xdr:rowOff>
        </xdr:to>
        <xdr:sp macro="" textlink="">
          <xdr:nvSpPr>
            <xdr:cNvPr id="118790" name="Check Box 6" hidden="1">
              <a:extLst>
                <a:ext uri="{63B3BB69-23CF-44E3-9099-C40C66FF867C}">
                  <a14:compatExt spid="_x0000_s118790"/>
                </a:ext>
                <a:ext uri="{FF2B5EF4-FFF2-40B4-BE49-F238E27FC236}">
                  <a16:creationId xmlns:a16="http://schemas.microsoft.com/office/drawing/2014/main" id="{00000000-0008-0000-0100-000006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152400</xdr:colOff>
          <xdr:row>30</xdr:row>
          <xdr:rowOff>0</xdr:rowOff>
        </xdr:to>
        <xdr:sp macro="" textlink="">
          <xdr:nvSpPr>
            <xdr:cNvPr id="118791" name="Check Box 7" hidden="1">
              <a:extLst>
                <a:ext uri="{63B3BB69-23CF-44E3-9099-C40C66FF867C}">
                  <a14:compatExt spid="_x0000_s118791"/>
                </a:ext>
                <a:ext uri="{FF2B5EF4-FFF2-40B4-BE49-F238E27FC236}">
                  <a16:creationId xmlns:a16="http://schemas.microsoft.com/office/drawing/2014/main" id="{00000000-0008-0000-0100-000007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104775</xdr:colOff>
          <xdr:row>32</xdr:row>
          <xdr:rowOff>257175</xdr:rowOff>
        </xdr:to>
        <xdr:sp macro="" textlink="">
          <xdr:nvSpPr>
            <xdr:cNvPr id="118792" name="Check Box 8" hidden="1">
              <a:extLst>
                <a:ext uri="{63B3BB69-23CF-44E3-9099-C40C66FF867C}">
                  <a14:compatExt spid="_x0000_s118792"/>
                </a:ext>
                <a:ext uri="{FF2B5EF4-FFF2-40B4-BE49-F238E27FC236}">
                  <a16:creationId xmlns:a16="http://schemas.microsoft.com/office/drawing/2014/main" id="{00000000-0008-0000-0100-000008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180975</xdr:colOff>
          <xdr:row>10</xdr:row>
          <xdr:rowOff>0</xdr:rowOff>
        </xdr:to>
        <xdr:sp macro="" textlink="">
          <xdr:nvSpPr>
            <xdr:cNvPr id="118793" name="Check Box 9" hidden="1">
              <a:extLst>
                <a:ext uri="{63B3BB69-23CF-44E3-9099-C40C66FF867C}">
                  <a14:compatExt spid="_x0000_s118793"/>
                </a:ext>
                <a:ext uri="{FF2B5EF4-FFF2-40B4-BE49-F238E27FC236}">
                  <a16:creationId xmlns:a16="http://schemas.microsoft.com/office/drawing/2014/main" id="{00000000-0008-0000-0100-000009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152400</xdr:colOff>
          <xdr:row>10</xdr:row>
          <xdr:rowOff>247650</xdr:rowOff>
        </xdr:to>
        <xdr:sp macro="" textlink="">
          <xdr:nvSpPr>
            <xdr:cNvPr id="118794" name="Check Box 10" hidden="1">
              <a:extLst>
                <a:ext uri="{63B3BB69-23CF-44E3-9099-C40C66FF867C}">
                  <a14:compatExt spid="_x0000_s118794"/>
                </a:ext>
                <a:ext uri="{FF2B5EF4-FFF2-40B4-BE49-F238E27FC236}">
                  <a16:creationId xmlns:a16="http://schemas.microsoft.com/office/drawing/2014/main" id="{00000000-0008-0000-0100-00000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133350</xdr:colOff>
          <xdr:row>30</xdr:row>
          <xdr:rowOff>257175</xdr:rowOff>
        </xdr:to>
        <xdr:sp macro="" textlink="">
          <xdr:nvSpPr>
            <xdr:cNvPr id="118795" name="Check Box 11" hidden="1">
              <a:extLst>
                <a:ext uri="{63B3BB69-23CF-44E3-9099-C40C66FF867C}">
                  <a14:compatExt spid="_x0000_s118795"/>
                </a:ext>
                <a:ext uri="{FF2B5EF4-FFF2-40B4-BE49-F238E27FC236}">
                  <a16:creationId xmlns:a16="http://schemas.microsoft.com/office/drawing/2014/main" id="{00000000-0008-0000-0100-00000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123825</xdr:colOff>
          <xdr:row>31</xdr:row>
          <xdr:rowOff>247650</xdr:rowOff>
        </xdr:to>
        <xdr:sp macro="" textlink="">
          <xdr:nvSpPr>
            <xdr:cNvPr id="118796" name="Check Box 12" hidden="1">
              <a:extLst>
                <a:ext uri="{63B3BB69-23CF-44E3-9099-C40C66FF867C}">
                  <a14:compatExt spid="_x0000_s118796"/>
                </a:ext>
                <a:ext uri="{FF2B5EF4-FFF2-40B4-BE49-F238E27FC236}">
                  <a16:creationId xmlns:a16="http://schemas.microsoft.com/office/drawing/2014/main" id="{00000000-0008-0000-0100-00000C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104775</xdr:colOff>
          <xdr:row>20</xdr:row>
          <xdr:rowOff>257175</xdr:rowOff>
        </xdr:to>
        <xdr:sp macro="" textlink="">
          <xdr:nvSpPr>
            <xdr:cNvPr id="118798" name="Check Box 14" hidden="1">
              <a:extLst>
                <a:ext uri="{63B3BB69-23CF-44E3-9099-C40C66FF867C}">
                  <a14:compatExt spid="_x0000_s118798"/>
                </a:ext>
                <a:ext uri="{FF2B5EF4-FFF2-40B4-BE49-F238E27FC236}">
                  <a16:creationId xmlns:a16="http://schemas.microsoft.com/office/drawing/2014/main" id="{00000000-0008-0000-0100-00000E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152400</xdr:colOff>
          <xdr:row>21</xdr:row>
          <xdr:rowOff>257175</xdr:rowOff>
        </xdr:to>
        <xdr:sp macro="" textlink="">
          <xdr:nvSpPr>
            <xdr:cNvPr id="118799" name="Check Box 15" hidden="1">
              <a:extLst>
                <a:ext uri="{63B3BB69-23CF-44E3-9099-C40C66FF867C}">
                  <a14:compatExt spid="_x0000_s118799"/>
                </a:ext>
                <a:ext uri="{FF2B5EF4-FFF2-40B4-BE49-F238E27FC236}">
                  <a16:creationId xmlns:a16="http://schemas.microsoft.com/office/drawing/2014/main" id="{00000000-0008-0000-0100-00000F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133350</xdr:colOff>
          <xdr:row>7</xdr:row>
          <xdr:rowOff>257175</xdr:rowOff>
        </xdr:to>
        <xdr:sp macro="" textlink="">
          <xdr:nvSpPr>
            <xdr:cNvPr id="118826" name="Check Box 42" hidden="1">
              <a:extLst>
                <a:ext uri="{63B3BB69-23CF-44E3-9099-C40C66FF867C}">
                  <a14:compatExt spid="_x0000_s118826"/>
                </a:ext>
                <a:ext uri="{FF2B5EF4-FFF2-40B4-BE49-F238E27FC236}">
                  <a16:creationId xmlns:a16="http://schemas.microsoft.com/office/drawing/2014/main" id="{00000000-0008-0000-0100-00002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180975</xdr:colOff>
          <xdr:row>8</xdr:row>
          <xdr:rowOff>247650</xdr:rowOff>
        </xdr:to>
        <xdr:sp macro="" textlink="">
          <xdr:nvSpPr>
            <xdr:cNvPr id="118827" name="Check Box 43" hidden="1">
              <a:extLst>
                <a:ext uri="{63B3BB69-23CF-44E3-9099-C40C66FF867C}">
                  <a14:compatExt spid="_x0000_s118827"/>
                </a:ext>
                <a:ext uri="{FF2B5EF4-FFF2-40B4-BE49-F238E27FC236}">
                  <a16:creationId xmlns:a16="http://schemas.microsoft.com/office/drawing/2014/main" id="{00000000-0008-0000-0100-00002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152400</xdr:colOff>
          <xdr:row>9</xdr:row>
          <xdr:rowOff>247650</xdr:rowOff>
        </xdr:to>
        <xdr:sp macro="" textlink="">
          <xdr:nvSpPr>
            <xdr:cNvPr id="118828" name="Check Box 44" hidden="1">
              <a:extLst>
                <a:ext uri="{63B3BB69-23CF-44E3-9099-C40C66FF867C}">
                  <a14:compatExt spid="_x0000_s118828"/>
                </a:ext>
                <a:ext uri="{FF2B5EF4-FFF2-40B4-BE49-F238E27FC236}">
                  <a16:creationId xmlns:a16="http://schemas.microsoft.com/office/drawing/2014/main" id="{00000000-0008-0000-0100-00002C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180975</xdr:colOff>
          <xdr:row>10</xdr:row>
          <xdr:rowOff>257175</xdr:rowOff>
        </xdr:to>
        <xdr:sp macro="" textlink="">
          <xdr:nvSpPr>
            <xdr:cNvPr id="118829" name="Check Box 45" hidden="1">
              <a:extLst>
                <a:ext uri="{63B3BB69-23CF-44E3-9099-C40C66FF867C}">
                  <a14:compatExt spid="_x0000_s118829"/>
                </a:ext>
                <a:ext uri="{FF2B5EF4-FFF2-40B4-BE49-F238E27FC236}">
                  <a16:creationId xmlns:a16="http://schemas.microsoft.com/office/drawing/2014/main" id="{00000000-0008-0000-0100-00002D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133350</xdr:colOff>
          <xdr:row>13</xdr:row>
          <xdr:rowOff>247650</xdr:rowOff>
        </xdr:to>
        <xdr:sp macro="" textlink="">
          <xdr:nvSpPr>
            <xdr:cNvPr id="118830" name="Check Box 46" hidden="1">
              <a:extLst>
                <a:ext uri="{63B3BB69-23CF-44E3-9099-C40C66FF867C}">
                  <a14:compatExt spid="_x0000_s118830"/>
                </a:ext>
                <a:ext uri="{FF2B5EF4-FFF2-40B4-BE49-F238E27FC236}">
                  <a16:creationId xmlns:a16="http://schemas.microsoft.com/office/drawing/2014/main" id="{00000000-0008-0000-0100-00002E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152400</xdr:colOff>
          <xdr:row>11</xdr:row>
          <xdr:rowOff>247650</xdr:rowOff>
        </xdr:to>
        <xdr:sp macro="" textlink="">
          <xdr:nvSpPr>
            <xdr:cNvPr id="118831" name="Check Box 47" hidden="1">
              <a:extLst>
                <a:ext uri="{63B3BB69-23CF-44E3-9099-C40C66FF867C}">
                  <a14:compatExt spid="_x0000_s118831"/>
                </a:ext>
                <a:ext uri="{FF2B5EF4-FFF2-40B4-BE49-F238E27FC236}">
                  <a16:creationId xmlns:a16="http://schemas.microsoft.com/office/drawing/2014/main" id="{00000000-0008-0000-0100-00002F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161925</xdr:colOff>
          <xdr:row>12</xdr:row>
          <xdr:rowOff>228600</xdr:rowOff>
        </xdr:to>
        <xdr:sp macro="" textlink="">
          <xdr:nvSpPr>
            <xdr:cNvPr id="118832" name="Check Box 48" hidden="1">
              <a:extLst>
                <a:ext uri="{63B3BB69-23CF-44E3-9099-C40C66FF867C}">
                  <a14:compatExt spid="_x0000_s118832"/>
                </a:ext>
                <a:ext uri="{FF2B5EF4-FFF2-40B4-BE49-F238E27FC236}">
                  <a16:creationId xmlns:a16="http://schemas.microsoft.com/office/drawing/2014/main" id="{00000000-0008-0000-0100-000030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18853" name="Check Box 69" hidden="1">
              <a:extLst>
                <a:ext uri="{63B3BB69-23CF-44E3-9099-C40C66FF867C}">
                  <a14:compatExt spid="_x0000_s118853"/>
                </a:ext>
                <a:ext uri="{FF2B5EF4-FFF2-40B4-BE49-F238E27FC236}">
                  <a16:creationId xmlns:a16="http://schemas.microsoft.com/office/drawing/2014/main" id="{00000000-0008-0000-0100-000045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114300</xdr:colOff>
          <xdr:row>20</xdr:row>
          <xdr:rowOff>257175</xdr:rowOff>
        </xdr:to>
        <xdr:sp macro="" textlink="">
          <xdr:nvSpPr>
            <xdr:cNvPr id="118858" name="Check Box 74" hidden="1">
              <a:extLst>
                <a:ext uri="{63B3BB69-23CF-44E3-9099-C40C66FF867C}">
                  <a14:compatExt spid="_x0000_s118858"/>
                </a:ext>
                <a:ext uri="{FF2B5EF4-FFF2-40B4-BE49-F238E27FC236}">
                  <a16:creationId xmlns:a16="http://schemas.microsoft.com/office/drawing/2014/main" id="{00000000-0008-0000-0100-00004A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142875</xdr:colOff>
          <xdr:row>21</xdr:row>
          <xdr:rowOff>257175</xdr:rowOff>
        </xdr:to>
        <xdr:sp macro="" textlink="">
          <xdr:nvSpPr>
            <xdr:cNvPr id="118859" name="Check Box 75" hidden="1">
              <a:extLst>
                <a:ext uri="{63B3BB69-23CF-44E3-9099-C40C66FF867C}">
                  <a14:compatExt spid="_x0000_s118859"/>
                </a:ext>
                <a:ext uri="{FF2B5EF4-FFF2-40B4-BE49-F238E27FC236}">
                  <a16:creationId xmlns:a16="http://schemas.microsoft.com/office/drawing/2014/main" id="{00000000-0008-0000-0100-00004BD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47457" name="Check Box 1" hidden="1">
              <a:extLst>
                <a:ext uri="{63B3BB69-23CF-44E3-9099-C40C66FF867C}">
                  <a14:compatExt spid="_x0000_s147457"/>
                </a:ext>
                <a:ext uri="{FF2B5EF4-FFF2-40B4-BE49-F238E27FC236}">
                  <a16:creationId xmlns:a16="http://schemas.microsoft.com/office/drawing/2014/main" id="{00000000-0008-0000-0200-00000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47458" name="Check Box 2" hidden="1">
              <a:extLst>
                <a:ext uri="{63B3BB69-23CF-44E3-9099-C40C66FF867C}">
                  <a14:compatExt spid="_x0000_s147458"/>
                </a:ext>
                <a:ext uri="{FF2B5EF4-FFF2-40B4-BE49-F238E27FC236}">
                  <a16:creationId xmlns:a16="http://schemas.microsoft.com/office/drawing/2014/main" id="{00000000-0008-0000-0200-00000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47459" name="Check Box 3" hidden="1">
              <a:extLst>
                <a:ext uri="{63B3BB69-23CF-44E3-9099-C40C66FF867C}">
                  <a14:compatExt spid="_x0000_s147459"/>
                </a:ext>
                <a:ext uri="{FF2B5EF4-FFF2-40B4-BE49-F238E27FC236}">
                  <a16:creationId xmlns:a16="http://schemas.microsoft.com/office/drawing/2014/main" id="{00000000-0008-0000-0200-00000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47460" name="Check Box 4" hidden="1">
              <a:extLst>
                <a:ext uri="{63B3BB69-23CF-44E3-9099-C40C66FF867C}">
                  <a14:compatExt spid="_x0000_s147460"/>
                </a:ext>
                <a:ext uri="{FF2B5EF4-FFF2-40B4-BE49-F238E27FC236}">
                  <a16:creationId xmlns:a16="http://schemas.microsoft.com/office/drawing/2014/main" id="{00000000-0008-0000-0200-00000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47461" name="Check Box 5" hidden="1">
              <a:extLst>
                <a:ext uri="{63B3BB69-23CF-44E3-9099-C40C66FF867C}">
                  <a14:compatExt spid="_x0000_s147461"/>
                </a:ext>
                <a:ext uri="{FF2B5EF4-FFF2-40B4-BE49-F238E27FC236}">
                  <a16:creationId xmlns:a16="http://schemas.microsoft.com/office/drawing/2014/main" id="{00000000-0008-0000-0200-00000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47462" name="Check Box 6" hidden="1">
              <a:extLst>
                <a:ext uri="{63B3BB69-23CF-44E3-9099-C40C66FF867C}">
                  <a14:compatExt spid="_x0000_s147462"/>
                </a:ext>
                <a:ext uri="{FF2B5EF4-FFF2-40B4-BE49-F238E27FC236}">
                  <a16:creationId xmlns:a16="http://schemas.microsoft.com/office/drawing/2014/main" id="{00000000-0008-0000-0200-00000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47463" name="Check Box 7" hidden="1">
              <a:extLst>
                <a:ext uri="{63B3BB69-23CF-44E3-9099-C40C66FF867C}">
                  <a14:compatExt spid="_x0000_s147463"/>
                </a:ext>
                <a:ext uri="{FF2B5EF4-FFF2-40B4-BE49-F238E27FC236}">
                  <a16:creationId xmlns:a16="http://schemas.microsoft.com/office/drawing/2014/main" id="{00000000-0008-0000-0200-000007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47464" name="Check Box 8" hidden="1">
              <a:extLst>
                <a:ext uri="{63B3BB69-23CF-44E3-9099-C40C66FF867C}">
                  <a14:compatExt spid="_x0000_s147464"/>
                </a:ext>
                <a:ext uri="{FF2B5EF4-FFF2-40B4-BE49-F238E27FC236}">
                  <a16:creationId xmlns:a16="http://schemas.microsoft.com/office/drawing/2014/main" id="{00000000-0008-0000-0200-000008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47465" name="Check Box 9" hidden="1">
              <a:extLst>
                <a:ext uri="{63B3BB69-23CF-44E3-9099-C40C66FF867C}">
                  <a14:compatExt spid="_x0000_s147465"/>
                </a:ext>
                <a:ext uri="{FF2B5EF4-FFF2-40B4-BE49-F238E27FC236}">
                  <a16:creationId xmlns:a16="http://schemas.microsoft.com/office/drawing/2014/main" id="{00000000-0008-0000-0200-000009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47466" name="Check Box 10" hidden="1">
              <a:extLst>
                <a:ext uri="{63B3BB69-23CF-44E3-9099-C40C66FF867C}">
                  <a14:compatExt spid="_x0000_s147466"/>
                </a:ext>
                <a:ext uri="{FF2B5EF4-FFF2-40B4-BE49-F238E27FC236}">
                  <a16:creationId xmlns:a16="http://schemas.microsoft.com/office/drawing/2014/main" id="{00000000-0008-0000-0200-00000A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47467" name="Check Box 11" hidden="1">
              <a:extLst>
                <a:ext uri="{63B3BB69-23CF-44E3-9099-C40C66FF867C}">
                  <a14:compatExt spid="_x0000_s147467"/>
                </a:ext>
                <a:ext uri="{FF2B5EF4-FFF2-40B4-BE49-F238E27FC236}">
                  <a16:creationId xmlns:a16="http://schemas.microsoft.com/office/drawing/2014/main" id="{00000000-0008-0000-0200-00000B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47468" name="Check Box 12" hidden="1">
              <a:extLst>
                <a:ext uri="{63B3BB69-23CF-44E3-9099-C40C66FF867C}">
                  <a14:compatExt spid="_x0000_s147468"/>
                </a:ext>
                <a:ext uri="{FF2B5EF4-FFF2-40B4-BE49-F238E27FC236}">
                  <a16:creationId xmlns:a16="http://schemas.microsoft.com/office/drawing/2014/main" id="{00000000-0008-0000-0200-00000C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7469" name="Check Box 13" hidden="1">
              <a:extLst>
                <a:ext uri="{63B3BB69-23CF-44E3-9099-C40C66FF867C}">
                  <a14:compatExt spid="_x0000_s147469"/>
                </a:ext>
                <a:ext uri="{FF2B5EF4-FFF2-40B4-BE49-F238E27FC236}">
                  <a16:creationId xmlns:a16="http://schemas.microsoft.com/office/drawing/2014/main" id="{00000000-0008-0000-0200-00000D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7470" name="Check Box 14" hidden="1">
              <a:extLst>
                <a:ext uri="{63B3BB69-23CF-44E3-9099-C40C66FF867C}">
                  <a14:compatExt spid="_x0000_s147470"/>
                </a:ext>
                <a:ext uri="{FF2B5EF4-FFF2-40B4-BE49-F238E27FC236}">
                  <a16:creationId xmlns:a16="http://schemas.microsoft.com/office/drawing/2014/main" id="{00000000-0008-0000-0200-00000E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7471" name="Check Box 15" hidden="1">
              <a:extLst>
                <a:ext uri="{63B3BB69-23CF-44E3-9099-C40C66FF867C}">
                  <a14:compatExt spid="_x0000_s147471"/>
                </a:ext>
                <a:ext uri="{FF2B5EF4-FFF2-40B4-BE49-F238E27FC236}">
                  <a16:creationId xmlns:a16="http://schemas.microsoft.com/office/drawing/2014/main" id="{00000000-0008-0000-0200-00000F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47472" name="Check Box 16" hidden="1">
              <a:extLst>
                <a:ext uri="{63B3BB69-23CF-44E3-9099-C40C66FF867C}">
                  <a14:compatExt spid="_x0000_s147472"/>
                </a:ext>
                <a:ext uri="{FF2B5EF4-FFF2-40B4-BE49-F238E27FC236}">
                  <a16:creationId xmlns:a16="http://schemas.microsoft.com/office/drawing/2014/main" id="{00000000-0008-0000-0200-000010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47473" name="Check Box 17" hidden="1">
              <a:extLst>
                <a:ext uri="{63B3BB69-23CF-44E3-9099-C40C66FF867C}">
                  <a14:compatExt spid="_x0000_s147473"/>
                </a:ext>
                <a:ext uri="{FF2B5EF4-FFF2-40B4-BE49-F238E27FC236}">
                  <a16:creationId xmlns:a16="http://schemas.microsoft.com/office/drawing/2014/main" id="{00000000-0008-0000-0200-000011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47474" name="Check Box 18" hidden="1">
              <a:extLst>
                <a:ext uri="{63B3BB69-23CF-44E3-9099-C40C66FF867C}">
                  <a14:compatExt spid="_x0000_s147474"/>
                </a:ext>
                <a:ext uri="{FF2B5EF4-FFF2-40B4-BE49-F238E27FC236}">
                  <a16:creationId xmlns:a16="http://schemas.microsoft.com/office/drawing/2014/main" id="{00000000-0008-0000-0200-000012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47475" name="Check Box 19" hidden="1">
              <a:extLst>
                <a:ext uri="{63B3BB69-23CF-44E3-9099-C40C66FF867C}">
                  <a14:compatExt spid="_x0000_s147475"/>
                </a:ext>
                <a:ext uri="{FF2B5EF4-FFF2-40B4-BE49-F238E27FC236}">
                  <a16:creationId xmlns:a16="http://schemas.microsoft.com/office/drawing/2014/main" id="{00000000-0008-0000-0200-000013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47476" name="Check Box 20" hidden="1">
              <a:extLst>
                <a:ext uri="{63B3BB69-23CF-44E3-9099-C40C66FF867C}">
                  <a14:compatExt spid="_x0000_s147476"/>
                </a:ext>
                <a:ext uri="{FF2B5EF4-FFF2-40B4-BE49-F238E27FC236}">
                  <a16:creationId xmlns:a16="http://schemas.microsoft.com/office/drawing/2014/main" id="{00000000-0008-0000-0200-00001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47477" name="Check Box 21" hidden="1">
              <a:extLst>
                <a:ext uri="{63B3BB69-23CF-44E3-9099-C40C66FF867C}">
                  <a14:compatExt spid="_x0000_s147477"/>
                </a:ext>
                <a:ext uri="{FF2B5EF4-FFF2-40B4-BE49-F238E27FC236}">
                  <a16:creationId xmlns:a16="http://schemas.microsoft.com/office/drawing/2014/main" id="{00000000-0008-0000-0200-00001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7492" name="Check Box 36" hidden="1">
              <a:extLst>
                <a:ext uri="{63B3BB69-23CF-44E3-9099-C40C66FF867C}">
                  <a14:compatExt spid="_x0000_s147492"/>
                </a:ext>
                <a:ext uri="{FF2B5EF4-FFF2-40B4-BE49-F238E27FC236}">
                  <a16:creationId xmlns:a16="http://schemas.microsoft.com/office/drawing/2014/main" id="{00000000-0008-0000-0200-000024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7493" name="Check Box 37" hidden="1">
              <a:extLst>
                <a:ext uri="{63B3BB69-23CF-44E3-9099-C40C66FF867C}">
                  <a14:compatExt spid="_x0000_s147493"/>
                </a:ext>
                <a:ext uri="{FF2B5EF4-FFF2-40B4-BE49-F238E27FC236}">
                  <a16:creationId xmlns:a16="http://schemas.microsoft.com/office/drawing/2014/main" id="{00000000-0008-0000-0200-000025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7494" name="Check Box 38" hidden="1">
              <a:extLst>
                <a:ext uri="{63B3BB69-23CF-44E3-9099-C40C66FF867C}">
                  <a14:compatExt spid="_x0000_s147494"/>
                </a:ext>
                <a:ext uri="{FF2B5EF4-FFF2-40B4-BE49-F238E27FC236}">
                  <a16:creationId xmlns:a16="http://schemas.microsoft.com/office/drawing/2014/main" id="{00000000-0008-0000-0200-0000264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41" name="グループ化 40">
          <a:extLst>
            <a:ext uri="{FF2B5EF4-FFF2-40B4-BE49-F238E27FC236}">
              <a16:creationId xmlns:a16="http://schemas.microsoft.com/office/drawing/2014/main" id="{00000000-0008-0000-0200-000029000000}"/>
            </a:ext>
          </a:extLst>
        </xdr:cNvPr>
        <xdr:cNvGrpSpPr>
          <a:grpSpLocks/>
        </xdr:cNvGrpSpPr>
      </xdr:nvGrpSpPr>
      <xdr:grpSpPr bwMode="auto">
        <a:xfrm>
          <a:off x="424622" y="4438252"/>
          <a:ext cx="2041072" cy="3261472"/>
          <a:chOff x="82439" y="4201839"/>
          <a:chExt cx="2097800" cy="2940926"/>
        </a:xfrm>
        <a:noFill/>
      </xdr:grpSpPr>
      <xdr:sp macro="" textlink="">
        <xdr:nvSpPr>
          <xdr:cNvPr id="42" name="正方形/長方形 41">
            <a:extLst>
              <a:ext uri="{FF2B5EF4-FFF2-40B4-BE49-F238E27FC236}">
                <a16:creationId xmlns:a16="http://schemas.microsoft.com/office/drawing/2014/main" id="{00000000-0008-0000-0200-00002A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43" name="Picture 1">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44" name="テキスト ボックス 43">
            <a:extLst>
              <a:ext uri="{FF2B5EF4-FFF2-40B4-BE49-F238E27FC236}">
                <a16:creationId xmlns:a16="http://schemas.microsoft.com/office/drawing/2014/main" id="{00000000-0008-0000-0200-00002C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48481" name="Check Box 1" hidden="1">
              <a:extLst>
                <a:ext uri="{63B3BB69-23CF-44E3-9099-C40C66FF867C}">
                  <a14:compatExt spid="_x0000_s148481"/>
                </a:ext>
                <a:ext uri="{FF2B5EF4-FFF2-40B4-BE49-F238E27FC236}">
                  <a16:creationId xmlns:a16="http://schemas.microsoft.com/office/drawing/2014/main" id="{00000000-0008-0000-0300-00000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48482" name="Check Box 2" hidden="1">
              <a:extLst>
                <a:ext uri="{63B3BB69-23CF-44E3-9099-C40C66FF867C}">
                  <a14:compatExt spid="_x0000_s148482"/>
                </a:ext>
                <a:ext uri="{FF2B5EF4-FFF2-40B4-BE49-F238E27FC236}">
                  <a16:creationId xmlns:a16="http://schemas.microsoft.com/office/drawing/2014/main" id="{00000000-0008-0000-0300-00000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48483" name="Check Box 3" hidden="1">
              <a:extLst>
                <a:ext uri="{63B3BB69-23CF-44E3-9099-C40C66FF867C}">
                  <a14:compatExt spid="_x0000_s148483"/>
                </a:ext>
                <a:ext uri="{FF2B5EF4-FFF2-40B4-BE49-F238E27FC236}">
                  <a16:creationId xmlns:a16="http://schemas.microsoft.com/office/drawing/2014/main" id="{00000000-0008-0000-0300-00000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48484" name="Check Box 4" hidden="1">
              <a:extLst>
                <a:ext uri="{63B3BB69-23CF-44E3-9099-C40C66FF867C}">
                  <a14:compatExt spid="_x0000_s148484"/>
                </a:ext>
                <a:ext uri="{FF2B5EF4-FFF2-40B4-BE49-F238E27FC236}">
                  <a16:creationId xmlns:a16="http://schemas.microsoft.com/office/drawing/2014/main" id="{00000000-0008-0000-0300-00000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48485" name="Check Box 5" hidden="1">
              <a:extLst>
                <a:ext uri="{63B3BB69-23CF-44E3-9099-C40C66FF867C}">
                  <a14:compatExt spid="_x0000_s148485"/>
                </a:ext>
                <a:ext uri="{FF2B5EF4-FFF2-40B4-BE49-F238E27FC236}">
                  <a16:creationId xmlns:a16="http://schemas.microsoft.com/office/drawing/2014/main" id="{00000000-0008-0000-0300-00000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48486" name="Check Box 6" hidden="1">
              <a:extLst>
                <a:ext uri="{63B3BB69-23CF-44E3-9099-C40C66FF867C}">
                  <a14:compatExt spid="_x0000_s148486"/>
                </a:ext>
                <a:ext uri="{FF2B5EF4-FFF2-40B4-BE49-F238E27FC236}">
                  <a16:creationId xmlns:a16="http://schemas.microsoft.com/office/drawing/2014/main" id="{00000000-0008-0000-0300-000006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48487" name="Check Box 7" hidden="1">
              <a:extLst>
                <a:ext uri="{63B3BB69-23CF-44E3-9099-C40C66FF867C}">
                  <a14:compatExt spid="_x0000_s148487"/>
                </a:ext>
                <a:ext uri="{FF2B5EF4-FFF2-40B4-BE49-F238E27FC236}">
                  <a16:creationId xmlns:a16="http://schemas.microsoft.com/office/drawing/2014/main" id="{00000000-0008-0000-0300-000007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48488" name="Check Box 8" hidden="1">
              <a:extLst>
                <a:ext uri="{63B3BB69-23CF-44E3-9099-C40C66FF867C}">
                  <a14:compatExt spid="_x0000_s148488"/>
                </a:ext>
                <a:ext uri="{FF2B5EF4-FFF2-40B4-BE49-F238E27FC236}">
                  <a16:creationId xmlns:a16="http://schemas.microsoft.com/office/drawing/2014/main" id="{00000000-0008-0000-0300-00000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48489" name="Check Box 9" hidden="1">
              <a:extLst>
                <a:ext uri="{63B3BB69-23CF-44E3-9099-C40C66FF867C}">
                  <a14:compatExt spid="_x0000_s148489"/>
                </a:ext>
                <a:ext uri="{FF2B5EF4-FFF2-40B4-BE49-F238E27FC236}">
                  <a16:creationId xmlns:a16="http://schemas.microsoft.com/office/drawing/2014/main" id="{00000000-0008-0000-0300-000009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48490" name="Check Box 10" hidden="1">
              <a:extLst>
                <a:ext uri="{63B3BB69-23CF-44E3-9099-C40C66FF867C}">
                  <a14:compatExt spid="_x0000_s148490"/>
                </a:ext>
                <a:ext uri="{FF2B5EF4-FFF2-40B4-BE49-F238E27FC236}">
                  <a16:creationId xmlns:a16="http://schemas.microsoft.com/office/drawing/2014/main" id="{00000000-0008-0000-0300-00000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48491" name="Check Box 11" hidden="1">
              <a:extLst>
                <a:ext uri="{63B3BB69-23CF-44E3-9099-C40C66FF867C}">
                  <a14:compatExt spid="_x0000_s148491"/>
                </a:ext>
                <a:ext uri="{FF2B5EF4-FFF2-40B4-BE49-F238E27FC236}">
                  <a16:creationId xmlns:a16="http://schemas.microsoft.com/office/drawing/2014/main" id="{00000000-0008-0000-0300-00000B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48492" name="Check Box 12" hidden="1">
              <a:extLst>
                <a:ext uri="{63B3BB69-23CF-44E3-9099-C40C66FF867C}">
                  <a14:compatExt spid="_x0000_s148492"/>
                </a:ext>
                <a:ext uri="{FF2B5EF4-FFF2-40B4-BE49-F238E27FC236}">
                  <a16:creationId xmlns:a16="http://schemas.microsoft.com/office/drawing/2014/main" id="{00000000-0008-0000-0300-00000C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8493" name="Check Box 13" hidden="1">
              <a:extLst>
                <a:ext uri="{63B3BB69-23CF-44E3-9099-C40C66FF867C}">
                  <a14:compatExt spid="_x0000_s148493"/>
                </a:ext>
                <a:ext uri="{FF2B5EF4-FFF2-40B4-BE49-F238E27FC236}">
                  <a16:creationId xmlns:a16="http://schemas.microsoft.com/office/drawing/2014/main" id="{00000000-0008-0000-0300-00000D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8494" name="Check Box 14" hidden="1">
              <a:extLst>
                <a:ext uri="{63B3BB69-23CF-44E3-9099-C40C66FF867C}">
                  <a14:compatExt spid="_x0000_s148494"/>
                </a:ext>
                <a:ext uri="{FF2B5EF4-FFF2-40B4-BE49-F238E27FC236}">
                  <a16:creationId xmlns:a16="http://schemas.microsoft.com/office/drawing/2014/main" id="{00000000-0008-0000-0300-00000E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8495" name="Check Box 15" hidden="1">
              <a:extLst>
                <a:ext uri="{63B3BB69-23CF-44E3-9099-C40C66FF867C}">
                  <a14:compatExt spid="_x0000_s148495"/>
                </a:ext>
                <a:ext uri="{FF2B5EF4-FFF2-40B4-BE49-F238E27FC236}">
                  <a16:creationId xmlns:a16="http://schemas.microsoft.com/office/drawing/2014/main" id="{00000000-0008-0000-0300-00000F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48496" name="Check Box 16" hidden="1">
              <a:extLst>
                <a:ext uri="{63B3BB69-23CF-44E3-9099-C40C66FF867C}">
                  <a14:compatExt spid="_x0000_s148496"/>
                </a:ext>
                <a:ext uri="{FF2B5EF4-FFF2-40B4-BE49-F238E27FC236}">
                  <a16:creationId xmlns:a16="http://schemas.microsoft.com/office/drawing/2014/main" id="{00000000-0008-0000-0300-000010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48497" name="Check Box 17" hidden="1">
              <a:extLst>
                <a:ext uri="{63B3BB69-23CF-44E3-9099-C40C66FF867C}">
                  <a14:compatExt spid="_x0000_s148497"/>
                </a:ext>
                <a:ext uri="{FF2B5EF4-FFF2-40B4-BE49-F238E27FC236}">
                  <a16:creationId xmlns:a16="http://schemas.microsoft.com/office/drawing/2014/main" id="{00000000-0008-0000-0300-000011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48498" name="Check Box 18" hidden="1">
              <a:extLst>
                <a:ext uri="{63B3BB69-23CF-44E3-9099-C40C66FF867C}">
                  <a14:compatExt spid="_x0000_s148498"/>
                </a:ext>
                <a:ext uri="{FF2B5EF4-FFF2-40B4-BE49-F238E27FC236}">
                  <a16:creationId xmlns:a16="http://schemas.microsoft.com/office/drawing/2014/main" id="{00000000-0008-0000-0300-000012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48499" name="Check Box 19" hidden="1">
              <a:extLst>
                <a:ext uri="{63B3BB69-23CF-44E3-9099-C40C66FF867C}">
                  <a14:compatExt spid="_x0000_s148499"/>
                </a:ext>
                <a:ext uri="{FF2B5EF4-FFF2-40B4-BE49-F238E27FC236}">
                  <a16:creationId xmlns:a16="http://schemas.microsoft.com/office/drawing/2014/main" id="{00000000-0008-0000-0300-000013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48500" name="Check Box 20" hidden="1">
              <a:extLst>
                <a:ext uri="{63B3BB69-23CF-44E3-9099-C40C66FF867C}">
                  <a14:compatExt spid="_x0000_s148500"/>
                </a:ext>
                <a:ext uri="{FF2B5EF4-FFF2-40B4-BE49-F238E27FC236}">
                  <a16:creationId xmlns:a16="http://schemas.microsoft.com/office/drawing/2014/main" id="{00000000-0008-0000-0300-000014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48501" name="Check Box 21" hidden="1">
              <a:extLst>
                <a:ext uri="{63B3BB69-23CF-44E3-9099-C40C66FF867C}">
                  <a14:compatExt spid="_x0000_s148501"/>
                </a:ext>
                <a:ext uri="{FF2B5EF4-FFF2-40B4-BE49-F238E27FC236}">
                  <a16:creationId xmlns:a16="http://schemas.microsoft.com/office/drawing/2014/main" id="{00000000-0008-0000-0300-000015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8520" name="Check Box 40" hidden="1">
              <a:extLst>
                <a:ext uri="{63B3BB69-23CF-44E3-9099-C40C66FF867C}">
                  <a14:compatExt spid="_x0000_s148520"/>
                </a:ext>
                <a:ext uri="{FF2B5EF4-FFF2-40B4-BE49-F238E27FC236}">
                  <a16:creationId xmlns:a16="http://schemas.microsoft.com/office/drawing/2014/main" id="{00000000-0008-0000-0300-000028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8521" name="Check Box 41" hidden="1">
              <a:extLst>
                <a:ext uri="{63B3BB69-23CF-44E3-9099-C40C66FF867C}">
                  <a14:compatExt spid="_x0000_s148521"/>
                </a:ext>
                <a:ext uri="{FF2B5EF4-FFF2-40B4-BE49-F238E27FC236}">
                  <a16:creationId xmlns:a16="http://schemas.microsoft.com/office/drawing/2014/main" id="{00000000-0008-0000-0300-000029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8522" name="Check Box 42" hidden="1">
              <a:extLst>
                <a:ext uri="{63B3BB69-23CF-44E3-9099-C40C66FF867C}">
                  <a14:compatExt spid="_x0000_s148522"/>
                </a:ext>
                <a:ext uri="{FF2B5EF4-FFF2-40B4-BE49-F238E27FC236}">
                  <a16:creationId xmlns:a16="http://schemas.microsoft.com/office/drawing/2014/main" id="{00000000-0008-0000-0300-00002A4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7" name="グループ化 36">
          <a:extLst>
            <a:ext uri="{FF2B5EF4-FFF2-40B4-BE49-F238E27FC236}">
              <a16:creationId xmlns:a16="http://schemas.microsoft.com/office/drawing/2014/main" id="{00000000-0008-0000-0300-000025000000}"/>
            </a:ext>
          </a:extLst>
        </xdr:cNvPr>
        <xdr:cNvGrpSpPr>
          <a:grpSpLocks/>
        </xdr:cNvGrpSpPr>
      </xdr:nvGrpSpPr>
      <xdr:grpSpPr bwMode="auto">
        <a:xfrm>
          <a:off x="424622" y="4438252"/>
          <a:ext cx="2041072" cy="3261472"/>
          <a:chOff x="82439" y="4201839"/>
          <a:chExt cx="2097800" cy="2940926"/>
        </a:xfrm>
        <a:noFill/>
      </xdr:grpSpPr>
      <xdr:sp macro="" textlink="">
        <xdr:nvSpPr>
          <xdr:cNvPr id="38" name="正方形/長方形 37">
            <a:extLst>
              <a:ext uri="{FF2B5EF4-FFF2-40B4-BE49-F238E27FC236}">
                <a16:creationId xmlns:a16="http://schemas.microsoft.com/office/drawing/2014/main" id="{00000000-0008-0000-0300-000026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9" name="Picture 1">
            <a:extLst>
              <a:ext uri="{FF2B5EF4-FFF2-40B4-BE49-F238E27FC236}">
                <a16:creationId xmlns:a16="http://schemas.microsoft.com/office/drawing/2014/main" id="{00000000-0008-0000-0300-000027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40" name="テキスト ボックス 39">
            <a:extLst>
              <a:ext uri="{FF2B5EF4-FFF2-40B4-BE49-F238E27FC236}">
                <a16:creationId xmlns:a16="http://schemas.microsoft.com/office/drawing/2014/main" id="{00000000-0008-0000-0300-000028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49505" name="Check Box 1" hidden="1">
              <a:extLst>
                <a:ext uri="{63B3BB69-23CF-44E3-9099-C40C66FF867C}">
                  <a14:compatExt spid="_x0000_s149505"/>
                </a:ext>
                <a:ext uri="{FF2B5EF4-FFF2-40B4-BE49-F238E27FC236}">
                  <a16:creationId xmlns:a16="http://schemas.microsoft.com/office/drawing/2014/main" id="{00000000-0008-0000-0400-00000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49506" name="Check Box 2" hidden="1">
              <a:extLst>
                <a:ext uri="{63B3BB69-23CF-44E3-9099-C40C66FF867C}">
                  <a14:compatExt spid="_x0000_s149506"/>
                </a:ext>
                <a:ext uri="{FF2B5EF4-FFF2-40B4-BE49-F238E27FC236}">
                  <a16:creationId xmlns:a16="http://schemas.microsoft.com/office/drawing/2014/main" id="{00000000-0008-0000-0400-00000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49507" name="Check Box 3" hidden="1">
              <a:extLst>
                <a:ext uri="{63B3BB69-23CF-44E3-9099-C40C66FF867C}">
                  <a14:compatExt spid="_x0000_s149507"/>
                </a:ext>
                <a:ext uri="{FF2B5EF4-FFF2-40B4-BE49-F238E27FC236}">
                  <a16:creationId xmlns:a16="http://schemas.microsoft.com/office/drawing/2014/main" id="{00000000-0008-0000-0400-00000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49508" name="Check Box 4" hidden="1">
              <a:extLst>
                <a:ext uri="{63B3BB69-23CF-44E3-9099-C40C66FF867C}">
                  <a14:compatExt spid="_x0000_s149508"/>
                </a:ext>
                <a:ext uri="{FF2B5EF4-FFF2-40B4-BE49-F238E27FC236}">
                  <a16:creationId xmlns:a16="http://schemas.microsoft.com/office/drawing/2014/main" id="{00000000-0008-0000-0400-00000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49509" name="Check Box 5" hidden="1">
              <a:extLst>
                <a:ext uri="{63B3BB69-23CF-44E3-9099-C40C66FF867C}">
                  <a14:compatExt spid="_x0000_s149509"/>
                </a:ext>
                <a:ext uri="{FF2B5EF4-FFF2-40B4-BE49-F238E27FC236}">
                  <a16:creationId xmlns:a16="http://schemas.microsoft.com/office/drawing/2014/main" id="{00000000-0008-0000-0400-00000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49510" name="Check Box 6" hidden="1">
              <a:extLst>
                <a:ext uri="{63B3BB69-23CF-44E3-9099-C40C66FF867C}">
                  <a14:compatExt spid="_x0000_s149510"/>
                </a:ext>
                <a:ext uri="{FF2B5EF4-FFF2-40B4-BE49-F238E27FC236}">
                  <a16:creationId xmlns:a16="http://schemas.microsoft.com/office/drawing/2014/main" id="{00000000-0008-0000-0400-00000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49511" name="Check Box 7" hidden="1">
              <a:extLst>
                <a:ext uri="{63B3BB69-23CF-44E3-9099-C40C66FF867C}">
                  <a14:compatExt spid="_x0000_s149511"/>
                </a:ext>
                <a:ext uri="{FF2B5EF4-FFF2-40B4-BE49-F238E27FC236}">
                  <a16:creationId xmlns:a16="http://schemas.microsoft.com/office/drawing/2014/main" id="{00000000-0008-0000-0400-000007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49512" name="Check Box 8" hidden="1">
              <a:extLst>
                <a:ext uri="{63B3BB69-23CF-44E3-9099-C40C66FF867C}">
                  <a14:compatExt spid="_x0000_s149512"/>
                </a:ext>
                <a:ext uri="{FF2B5EF4-FFF2-40B4-BE49-F238E27FC236}">
                  <a16:creationId xmlns:a16="http://schemas.microsoft.com/office/drawing/2014/main" id="{00000000-0008-0000-0400-000008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49513" name="Check Box 9" hidden="1">
              <a:extLst>
                <a:ext uri="{63B3BB69-23CF-44E3-9099-C40C66FF867C}">
                  <a14:compatExt spid="_x0000_s149513"/>
                </a:ext>
                <a:ext uri="{FF2B5EF4-FFF2-40B4-BE49-F238E27FC236}">
                  <a16:creationId xmlns:a16="http://schemas.microsoft.com/office/drawing/2014/main" id="{00000000-0008-0000-0400-000009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49514" name="Check Box 10" hidden="1">
              <a:extLst>
                <a:ext uri="{63B3BB69-23CF-44E3-9099-C40C66FF867C}">
                  <a14:compatExt spid="_x0000_s149514"/>
                </a:ext>
                <a:ext uri="{FF2B5EF4-FFF2-40B4-BE49-F238E27FC236}">
                  <a16:creationId xmlns:a16="http://schemas.microsoft.com/office/drawing/2014/main" id="{00000000-0008-0000-0400-00000A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49515" name="Check Box 11" hidden="1">
              <a:extLst>
                <a:ext uri="{63B3BB69-23CF-44E3-9099-C40C66FF867C}">
                  <a14:compatExt spid="_x0000_s149515"/>
                </a:ext>
                <a:ext uri="{FF2B5EF4-FFF2-40B4-BE49-F238E27FC236}">
                  <a16:creationId xmlns:a16="http://schemas.microsoft.com/office/drawing/2014/main" id="{00000000-0008-0000-0400-00000B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49516" name="Check Box 12" hidden="1">
              <a:extLst>
                <a:ext uri="{63B3BB69-23CF-44E3-9099-C40C66FF867C}">
                  <a14:compatExt spid="_x0000_s149516"/>
                </a:ext>
                <a:ext uri="{FF2B5EF4-FFF2-40B4-BE49-F238E27FC236}">
                  <a16:creationId xmlns:a16="http://schemas.microsoft.com/office/drawing/2014/main" id="{00000000-0008-0000-0400-00000C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9517" name="Check Box 13" hidden="1">
              <a:extLst>
                <a:ext uri="{63B3BB69-23CF-44E3-9099-C40C66FF867C}">
                  <a14:compatExt spid="_x0000_s149517"/>
                </a:ext>
                <a:ext uri="{FF2B5EF4-FFF2-40B4-BE49-F238E27FC236}">
                  <a16:creationId xmlns:a16="http://schemas.microsoft.com/office/drawing/2014/main" id="{00000000-0008-0000-0400-00000D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9518" name="Check Box 14" hidden="1">
              <a:extLst>
                <a:ext uri="{63B3BB69-23CF-44E3-9099-C40C66FF867C}">
                  <a14:compatExt spid="_x0000_s149518"/>
                </a:ext>
                <a:ext uri="{FF2B5EF4-FFF2-40B4-BE49-F238E27FC236}">
                  <a16:creationId xmlns:a16="http://schemas.microsoft.com/office/drawing/2014/main" id="{00000000-0008-0000-0400-00000E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49519" name="Check Box 15" hidden="1">
              <a:extLst>
                <a:ext uri="{63B3BB69-23CF-44E3-9099-C40C66FF867C}">
                  <a14:compatExt spid="_x0000_s149519"/>
                </a:ext>
                <a:ext uri="{FF2B5EF4-FFF2-40B4-BE49-F238E27FC236}">
                  <a16:creationId xmlns:a16="http://schemas.microsoft.com/office/drawing/2014/main" id="{00000000-0008-0000-0400-00000F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49520" name="Check Box 16" hidden="1">
              <a:extLst>
                <a:ext uri="{63B3BB69-23CF-44E3-9099-C40C66FF867C}">
                  <a14:compatExt spid="_x0000_s149520"/>
                </a:ext>
                <a:ext uri="{FF2B5EF4-FFF2-40B4-BE49-F238E27FC236}">
                  <a16:creationId xmlns:a16="http://schemas.microsoft.com/office/drawing/2014/main" id="{00000000-0008-0000-0400-000010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49521" name="Check Box 17" hidden="1">
              <a:extLst>
                <a:ext uri="{63B3BB69-23CF-44E3-9099-C40C66FF867C}">
                  <a14:compatExt spid="_x0000_s149521"/>
                </a:ext>
                <a:ext uri="{FF2B5EF4-FFF2-40B4-BE49-F238E27FC236}">
                  <a16:creationId xmlns:a16="http://schemas.microsoft.com/office/drawing/2014/main" id="{00000000-0008-0000-0400-000011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49522" name="Check Box 18" hidden="1">
              <a:extLst>
                <a:ext uri="{63B3BB69-23CF-44E3-9099-C40C66FF867C}">
                  <a14:compatExt spid="_x0000_s149522"/>
                </a:ext>
                <a:ext uri="{FF2B5EF4-FFF2-40B4-BE49-F238E27FC236}">
                  <a16:creationId xmlns:a16="http://schemas.microsoft.com/office/drawing/2014/main" id="{00000000-0008-0000-0400-000012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49523" name="Check Box 19" hidden="1">
              <a:extLst>
                <a:ext uri="{63B3BB69-23CF-44E3-9099-C40C66FF867C}">
                  <a14:compatExt spid="_x0000_s149523"/>
                </a:ext>
                <a:ext uri="{FF2B5EF4-FFF2-40B4-BE49-F238E27FC236}">
                  <a16:creationId xmlns:a16="http://schemas.microsoft.com/office/drawing/2014/main" id="{00000000-0008-0000-0400-000013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49524" name="Check Box 20" hidden="1">
              <a:extLst>
                <a:ext uri="{63B3BB69-23CF-44E3-9099-C40C66FF867C}">
                  <a14:compatExt spid="_x0000_s149524"/>
                </a:ext>
                <a:ext uri="{FF2B5EF4-FFF2-40B4-BE49-F238E27FC236}">
                  <a16:creationId xmlns:a16="http://schemas.microsoft.com/office/drawing/2014/main" id="{00000000-0008-0000-0400-000014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49525" name="Check Box 21" hidden="1">
              <a:extLst>
                <a:ext uri="{63B3BB69-23CF-44E3-9099-C40C66FF867C}">
                  <a14:compatExt spid="_x0000_s149525"/>
                </a:ext>
                <a:ext uri="{FF2B5EF4-FFF2-40B4-BE49-F238E27FC236}">
                  <a16:creationId xmlns:a16="http://schemas.microsoft.com/office/drawing/2014/main" id="{00000000-0008-0000-0400-00001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49541" name="Check Box 37" hidden="1">
              <a:extLst>
                <a:ext uri="{63B3BB69-23CF-44E3-9099-C40C66FF867C}">
                  <a14:compatExt spid="_x0000_s149541"/>
                </a:ext>
                <a:ext uri="{FF2B5EF4-FFF2-40B4-BE49-F238E27FC236}">
                  <a16:creationId xmlns:a16="http://schemas.microsoft.com/office/drawing/2014/main" id="{00000000-0008-0000-0400-000025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49542" name="Check Box 38" hidden="1">
              <a:extLst>
                <a:ext uri="{63B3BB69-23CF-44E3-9099-C40C66FF867C}">
                  <a14:compatExt spid="_x0000_s149542"/>
                </a:ext>
                <a:ext uri="{FF2B5EF4-FFF2-40B4-BE49-F238E27FC236}">
                  <a16:creationId xmlns:a16="http://schemas.microsoft.com/office/drawing/2014/main" id="{00000000-0008-0000-0400-0000264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6" name="グループ化 35">
          <a:extLst>
            <a:ext uri="{FF2B5EF4-FFF2-40B4-BE49-F238E27FC236}">
              <a16:creationId xmlns:a16="http://schemas.microsoft.com/office/drawing/2014/main" id="{00000000-0008-0000-0400-000024000000}"/>
            </a:ext>
          </a:extLst>
        </xdr:cNvPr>
        <xdr:cNvGrpSpPr>
          <a:grpSpLocks/>
        </xdr:cNvGrpSpPr>
      </xdr:nvGrpSpPr>
      <xdr:grpSpPr bwMode="auto">
        <a:xfrm>
          <a:off x="424622" y="4438252"/>
          <a:ext cx="2041072" cy="3261472"/>
          <a:chOff x="82439" y="4201839"/>
          <a:chExt cx="2097800" cy="2940926"/>
        </a:xfrm>
        <a:noFill/>
      </xdr:grpSpPr>
      <xdr:sp macro="" textlink="">
        <xdr:nvSpPr>
          <xdr:cNvPr id="37" name="正方形/長方形 36">
            <a:extLst>
              <a:ext uri="{FF2B5EF4-FFF2-40B4-BE49-F238E27FC236}">
                <a16:creationId xmlns:a16="http://schemas.microsoft.com/office/drawing/2014/main" id="{00000000-0008-0000-0400-000025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8" name="Picture 1">
            <a:extLst>
              <a:ext uri="{FF2B5EF4-FFF2-40B4-BE49-F238E27FC236}">
                <a16:creationId xmlns:a16="http://schemas.microsoft.com/office/drawing/2014/main" id="{00000000-0008-0000-0400-000026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9" name="テキスト ボックス 38">
            <a:extLst>
              <a:ext uri="{FF2B5EF4-FFF2-40B4-BE49-F238E27FC236}">
                <a16:creationId xmlns:a16="http://schemas.microsoft.com/office/drawing/2014/main" id="{00000000-0008-0000-0400-000027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50529" name="Check Box 1" hidden="1">
              <a:extLst>
                <a:ext uri="{63B3BB69-23CF-44E3-9099-C40C66FF867C}">
                  <a14:compatExt spid="_x0000_s150529"/>
                </a:ext>
                <a:ext uri="{FF2B5EF4-FFF2-40B4-BE49-F238E27FC236}">
                  <a16:creationId xmlns:a16="http://schemas.microsoft.com/office/drawing/2014/main" id="{00000000-0008-0000-0500-00000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50530" name="Check Box 2" hidden="1">
              <a:extLst>
                <a:ext uri="{63B3BB69-23CF-44E3-9099-C40C66FF867C}">
                  <a14:compatExt spid="_x0000_s150530"/>
                </a:ext>
                <a:ext uri="{FF2B5EF4-FFF2-40B4-BE49-F238E27FC236}">
                  <a16:creationId xmlns:a16="http://schemas.microsoft.com/office/drawing/2014/main" id="{00000000-0008-0000-0500-00000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50531" name="Check Box 3" hidden="1">
              <a:extLst>
                <a:ext uri="{63B3BB69-23CF-44E3-9099-C40C66FF867C}">
                  <a14:compatExt spid="_x0000_s150531"/>
                </a:ext>
                <a:ext uri="{FF2B5EF4-FFF2-40B4-BE49-F238E27FC236}">
                  <a16:creationId xmlns:a16="http://schemas.microsoft.com/office/drawing/2014/main" id="{00000000-0008-0000-0500-00000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50532" name="Check Box 4" hidden="1">
              <a:extLst>
                <a:ext uri="{63B3BB69-23CF-44E3-9099-C40C66FF867C}">
                  <a14:compatExt spid="_x0000_s150532"/>
                </a:ext>
                <a:ext uri="{FF2B5EF4-FFF2-40B4-BE49-F238E27FC236}">
                  <a16:creationId xmlns:a16="http://schemas.microsoft.com/office/drawing/2014/main" id="{00000000-0008-0000-0500-00000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50533" name="Check Box 5" hidden="1">
              <a:extLst>
                <a:ext uri="{63B3BB69-23CF-44E3-9099-C40C66FF867C}">
                  <a14:compatExt spid="_x0000_s150533"/>
                </a:ext>
                <a:ext uri="{FF2B5EF4-FFF2-40B4-BE49-F238E27FC236}">
                  <a16:creationId xmlns:a16="http://schemas.microsoft.com/office/drawing/2014/main" id="{00000000-0008-0000-0500-00000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50534" name="Check Box 6" hidden="1">
              <a:extLst>
                <a:ext uri="{63B3BB69-23CF-44E3-9099-C40C66FF867C}">
                  <a14:compatExt spid="_x0000_s150534"/>
                </a:ext>
                <a:ext uri="{FF2B5EF4-FFF2-40B4-BE49-F238E27FC236}">
                  <a16:creationId xmlns:a16="http://schemas.microsoft.com/office/drawing/2014/main" id="{00000000-0008-0000-0500-00000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50535" name="Check Box 7" hidden="1">
              <a:extLst>
                <a:ext uri="{63B3BB69-23CF-44E3-9099-C40C66FF867C}">
                  <a14:compatExt spid="_x0000_s150535"/>
                </a:ext>
                <a:ext uri="{FF2B5EF4-FFF2-40B4-BE49-F238E27FC236}">
                  <a16:creationId xmlns:a16="http://schemas.microsoft.com/office/drawing/2014/main" id="{00000000-0008-0000-0500-00000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50536" name="Check Box 8" hidden="1">
              <a:extLst>
                <a:ext uri="{63B3BB69-23CF-44E3-9099-C40C66FF867C}">
                  <a14:compatExt spid="_x0000_s150536"/>
                </a:ext>
                <a:ext uri="{FF2B5EF4-FFF2-40B4-BE49-F238E27FC236}">
                  <a16:creationId xmlns:a16="http://schemas.microsoft.com/office/drawing/2014/main" id="{00000000-0008-0000-0500-000008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50537" name="Check Box 9" hidden="1">
              <a:extLst>
                <a:ext uri="{63B3BB69-23CF-44E3-9099-C40C66FF867C}">
                  <a14:compatExt spid="_x0000_s150537"/>
                </a:ext>
                <a:ext uri="{FF2B5EF4-FFF2-40B4-BE49-F238E27FC236}">
                  <a16:creationId xmlns:a16="http://schemas.microsoft.com/office/drawing/2014/main" id="{00000000-0008-0000-0500-000009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50538" name="Check Box 10" hidden="1">
              <a:extLst>
                <a:ext uri="{63B3BB69-23CF-44E3-9099-C40C66FF867C}">
                  <a14:compatExt spid="_x0000_s150538"/>
                </a:ext>
                <a:ext uri="{FF2B5EF4-FFF2-40B4-BE49-F238E27FC236}">
                  <a16:creationId xmlns:a16="http://schemas.microsoft.com/office/drawing/2014/main" id="{00000000-0008-0000-0500-00000A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50539" name="Check Box 11" hidden="1">
              <a:extLst>
                <a:ext uri="{63B3BB69-23CF-44E3-9099-C40C66FF867C}">
                  <a14:compatExt spid="_x0000_s150539"/>
                </a:ext>
                <a:ext uri="{FF2B5EF4-FFF2-40B4-BE49-F238E27FC236}">
                  <a16:creationId xmlns:a16="http://schemas.microsoft.com/office/drawing/2014/main" id="{00000000-0008-0000-0500-00000B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50540" name="Check Box 12" hidden="1">
              <a:extLst>
                <a:ext uri="{63B3BB69-23CF-44E3-9099-C40C66FF867C}">
                  <a14:compatExt spid="_x0000_s150540"/>
                </a:ext>
                <a:ext uri="{FF2B5EF4-FFF2-40B4-BE49-F238E27FC236}">
                  <a16:creationId xmlns:a16="http://schemas.microsoft.com/office/drawing/2014/main" id="{00000000-0008-0000-0500-00000C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0541" name="Check Box 13" hidden="1">
              <a:extLst>
                <a:ext uri="{63B3BB69-23CF-44E3-9099-C40C66FF867C}">
                  <a14:compatExt spid="_x0000_s150541"/>
                </a:ext>
                <a:ext uri="{FF2B5EF4-FFF2-40B4-BE49-F238E27FC236}">
                  <a16:creationId xmlns:a16="http://schemas.microsoft.com/office/drawing/2014/main" id="{00000000-0008-0000-0500-00000D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0542" name="Check Box 14" hidden="1">
              <a:extLst>
                <a:ext uri="{63B3BB69-23CF-44E3-9099-C40C66FF867C}">
                  <a14:compatExt spid="_x0000_s150542"/>
                </a:ext>
                <a:ext uri="{FF2B5EF4-FFF2-40B4-BE49-F238E27FC236}">
                  <a16:creationId xmlns:a16="http://schemas.microsoft.com/office/drawing/2014/main" id="{00000000-0008-0000-0500-00000E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0543" name="Check Box 15" hidden="1">
              <a:extLst>
                <a:ext uri="{63B3BB69-23CF-44E3-9099-C40C66FF867C}">
                  <a14:compatExt spid="_x0000_s150543"/>
                </a:ext>
                <a:ext uri="{FF2B5EF4-FFF2-40B4-BE49-F238E27FC236}">
                  <a16:creationId xmlns:a16="http://schemas.microsoft.com/office/drawing/2014/main" id="{00000000-0008-0000-0500-00000F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50544" name="Check Box 16" hidden="1">
              <a:extLst>
                <a:ext uri="{63B3BB69-23CF-44E3-9099-C40C66FF867C}">
                  <a14:compatExt spid="_x0000_s150544"/>
                </a:ext>
                <a:ext uri="{FF2B5EF4-FFF2-40B4-BE49-F238E27FC236}">
                  <a16:creationId xmlns:a16="http://schemas.microsoft.com/office/drawing/2014/main" id="{00000000-0008-0000-0500-000010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50545" name="Check Box 17" hidden="1">
              <a:extLst>
                <a:ext uri="{63B3BB69-23CF-44E3-9099-C40C66FF867C}">
                  <a14:compatExt spid="_x0000_s150545"/>
                </a:ext>
                <a:ext uri="{FF2B5EF4-FFF2-40B4-BE49-F238E27FC236}">
                  <a16:creationId xmlns:a16="http://schemas.microsoft.com/office/drawing/2014/main" id="{00000000-0008-0000-0500-000011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50546" name="Check Box 18" hidden="1">
              <a:extLst>
                <a:ext uri="{63B3BB69-23CF-44E3-9099-C40C66FF867C}">
                  <a14:compatExt spid="_x0000_s150546"/>
                </a:ext>
                <a:ext uri="{FF2B5EF4-FFF2-40B4-BE49-F238E27FC236}">
                  <a16:creationId xmlns:a16="http://schemas.microsoft.com/office/drawing/2014/main" id="{00000000-0008-0000-0500-000012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50547" name="Check Box 19" hidden="1">
              <a:extLst>
                <a:ext uri="{63B3BB69-23CF-44E3-9099-C40C66FF867C}">
                  <a14:compatExt spid="_x0000_s150547"/>
                </a:ext>
                <a:ext uri="{FF2B5EF4-FFF2-40B4-BE49-F238E27FC236}">
                  <a16:creationId xmlns:a16="http://schemas.microsoft.com/office/drawing/2014/main" id="{00000000-0008-0000-0500-000013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50548" name="Check Box 20" hidden="1">
              <a:extLst>
                <a:ext uri="{63B3BB69-23CF-44E3-9099-C40C66FF867C}">
                  <a14:compatExt spid="_x0000_s150548"/>
                </a:ext>
                <a:ext uri="{FF2B5EF4-FFF2-40B4-BE49-F238E27FC236}">
                  <a16:creationId xmlns:a16="http://schemas.microsoft.com/office/drawing/2014/main" id="{00000000-0008-0000-0500-000014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50549" name="Check Box 21" hidden="1">
              <a:extLst>
                <a:ext uri="{63B3BB69-23CF-44E3-9099-C40C66FF867C}">
                  <a14:compatExt spid="_x0000_s150549"/>
                </a:ext>
                <a:ext uri="{FF2B5EF4-FFF2-40B4-BE49-F238E27FC236}">
                  <a16:creationId xmlns:a16="http://schemas.microsoft.com/office/drawing/2014/main" id="{00000000-0008-0000-0500-00001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0565" name="Check Box 37" hidden="1">
              <a:extLst>
                <a:ext uri="{63B3BB69-23CF-44E3-9099-C40C66FF867C}">
                  <a14:compatExt spid="_x0000_s150565"/>
                </a:ext>
                <a:ext uri="{FF2B5EF4-FFF2-40B4-BE49-F238E27FC236}">
                  <a16:creationId xmlns:a16="http://schemas.microsoft.com/office/drawing/2014/main" id="{00000000-0008-0000-0500-000025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0566" name="Check Box 38" hidden="1">
              <a:extLst>
                <a:ext uri="{63B3BB69-23CF-44E3-9099-C40C66FF867C}">
                  <a14:compatExt spid="_x0000_s150566"/>
                </a:ext>
                <a:ext uri="{FF2B5EF4-FFF2-40B4-BE49-F238E27FC236}">
                  <a16:creationId xmlns:a16="http://schemas.microsoft.com/office/drawing/2014/main" id="{00000000-0008-0000-0500-000026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0567" name="Check Box 39" hidden="1">
              <a:extLst>
                <a:ext uri="{63B3BB69-23CF-44E3-9099-C40C66FF867C}">
                  <a14:compatExt spid="_x0000_s150567"/>
                </a:ext>
                <a:ext uri="{FF2B5EF4-FFF2-40B4-BE49-F238E27FC236}">
                  <a16:creationId xmlns:a16="http://schemas.microsoft.com/office/drawing/2014/main" id="{00000000-0008-0000-0500-0000274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3" name="グループ化 32">
          <a:extLst>
            <a:ext uri="{FF2B5EF4-FFF2-40B4-BE49-F238E27FC236}">
              <a16:creationId xmlns:a16="http://schemas.microsoft.com/office/drawing/2014/main" id="{00000000-0008-0000-0500-000021000000}"/>
            </a:ext>
          </a:extLst>
        </xdr:cNvPr>
        <xdr:cNvGrpSpPr>
          <a:grpSpLocks/>
        </xdr:cNvGrpSpPr>
      </xdr:nvGrpSpPr>
      <xdr:grpSpPr bwMode="auto">
        <a:xfrm>
          <a:off x="424622" y="4438252"/>
          <a:ext cx="2041072" cy="3261472"/>
          <a:chOff x="82439" y="4201839"/>
          <a:chExt cx="2097800" cy="2940926"/>
        </a:xfrm>
        <a:noFill/>
      </xdr:grpSpPr>
      <xdr:sp macro="" textlink="">
        <xdr:nvSpPr>
          <xdr:cNvPr id="34" name="正方形/長方形 33">
            <a:extLst>
              <a:ext uri="{FF2B5EF4-FFF2-40B4-BE49-F238E27FC236}">
                <a16:creationId xmlns:a16="http://schemas.microsoft.com/office/drawing/2014/main" id="{00000000-0008-0000-0500-000022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5" name="Picture 1">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6" name="テキスト ボックス 35">
            <a:extLst>
              <a:ext uri="{FF2B5EF4-FFF2-40B4-BE49-F238E27FC236}">
                <a16:creationId xmlns:a16="http://schemas.microsoft.com/office/drawing/2014/main" id="{00000000-0008-0000-0500-000024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0600-00000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0600-00000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51555" name="Check Box 3" hidden="1">
              <a:extLst>
                <a:ext uri="{63B3BB69-23CF-44E3-9099-C40C66FF867C}">
                  <a14:compatExt spid="_x0000_s151555"/>
                </a:ext>
                <a:ext uri="{FF2B5EF4-FFF2-40B4-BE49-F238E27FC236}">
                  <a16:creationId xmlns:a16="http://schemas.microsoft.com/office/drawing/2014/main" id="{00000000-0008-0000-0600-00000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51556" name="Check Box 4" hidden="1">
              <a:extLst>
                <a:ext uri="{63B3BB69-23CF-44E3-9099-C40C66FF867C}">
                  <a14:compatExt spid="_x0000_s151556"/>
                </a:ext>
                <a:ext uri="{FF2B5EF4-FFF2-40B4-BE49-F238E27FC236}">
                  <a16:creationId xmlns:a16="http://schemas.microsoft.com/office/drawing/2014/main" id="{00000000-0008-0000-0600-00000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51557" name="Check Box 5" hidden="1">
              <a:extLst>
                <a:ext uri="{63B3BB69-23CF-44E3-9099-C40C66FF867C}">
                  <a14:compatExt spid="_x0000_s151557"/>
                </a:ext>
                <a:ext uri="{FF2B5EF4-FFF2-40B4-BE49-F238E27FC236}">
                  <a16:creationId xmlns:a16="http://schemas.microsoft.com/office/drawing/2014/main" id="{00000000-0008-0000-0600-00000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51558" name="Check Box 6" hidden="1">
              <a:extLst>
                <a:ext uri="{63B3BB69-23CF-44E3-9099-C40C66FF867C}">
                  <a14:compatExt spid="_x0000_s151558"/>
                </a:ext>
                <a:ext uri="{FF2B5EF4-FFF2-40B4-BE49-F238E27FC236}">
                  <a16:creationId xmlns:a16="http://schemas.microsoft.com/office/drawing/2014/main" id="{00000000-0008-0000-0600-00000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51559" name="Check Box 7" hidden="1">
              <a:extLst>
                <a:ext uri="{63B3BB69-23CF-44E3-9099-C40C66FF867C}">
                  <a14:compatExt spid="_x0000_s151559"/>
                </a:ext>
                <a:ext uri="{FF2B5EF4-FFF2-40B4-BE49-F238E27FC236}">
                  <a16:creationId xmlns:a16="http://schemas.microsoft.com/office/drawing/2014/main" id="{00000000-0008-0000-0600-00000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51560" name="Check Box 8" hidden="1">
              <a:extLst>
                <a:ext uri="{63B3BB69-23CF-44E3-9099-C40C66FF867C}">
                  <a14:compatExt spid="_x0000_s151560"/>
                </a:ext>
                <a:ext uri="{FF2B5EF4-FFF2-40B4-BE49-F238E27FC236}">
                  <a16:creationId xmlns:a16="http://schemas.microsoft.com/office/drawing/2014/main" id="{00000000-0008-0000-0600-000008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51561" name="Check Box 9" hidden="1">
              <a:extLst>
                <a:ext uri="{63B3BB69-23CF-44E3-9099-C40C66FF867C}">
                  <a14:compatExt spid="_x0000_s151561"/>
                </a:ext>
                <a:ext uri="{FF2B5EF4-FFF2-40B4-BE49-F238E27FC236}">
                  <a16:creationId xmlns:a16="http://schemas.microsoft.com/office/drawing/2014/main" id="{00000000-0008-0000-0600-000009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51562" name="Check Box 10" hidden="1">
              <a:extLst>
                <a:ext uri="{63B3BB69-23CF-44E3-9099-C40C66FF867C}">
                  <a14:compatExt spid="_x0000_s151562"/>
                </a:ext>
                <a:ext uri="{FF2B5EF4-FFF2-40B4-BE49-F238E27FC236}">
                  <a16:creationId xmlns:a16="http://schemas.microsoft.com/office/drawing/2014/main" id="{00000000-0008-0000-0600-00000A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51563" name="Check Box 11" hidden="1">
              <a:extLst>
                <a:ext uri="{63B3BB69-23CF-44E3-9099-C40C66FF867C}">
                  <a14:compatExt spid="_x0000_s151563"/>
                </a:ext>
                <a:ext uri="{FF2B5EF4-FFF2-40B4-BE49-F238E27FC236}">
                  <a16:creationId xmlns:a16="http://schemas.microsoft.com/office/drawing/2014/main" id="{00000000-0008-0000-0600-00000B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51564" name="Check Box 12" hidden="1">
              <a:extLst>
                <a:ext uri="{63B3BB69-23CF-44E3-9099-C40C66FF867C}">
                  <a14:compatExt spid="_x0000_s151564"/>
                </a:ext>
                <a:ext uri="{FF2B5EF4-FFF2-40B4-BE49-F238E27FC236}">
                  <a16:creationId xmlns:a16="http://schemas.microsoft.com/office/drawing/2014/main" id="{00000000-0008-0000-0600-00000C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1565" name="Check Box 13" hidden="1">
              <a:extLst>
                <a:ext uri="{63B3BB69-23CF-44E3-9099-C40C66FF867C}">
                  <a14:compatExt spid="_x0000_s151565"/>
                </a:ext>
                <a:ext uri="{FF2B5EF4-FFF2-40B4-BE49-F238E27FC236}">
                  <a16:creationId xmlns:a16="http://schemas.microsoft.com/office/drawing/2014/main" id="{00000000-0008-0000-0600-00000D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1566" name="Check Box 14" hidden="1">
              <a:extLst>
                <a:ext uri="{63B3BB69-23CF-44E3-9099-C40C66FF867C}">
                  <a14:compatExt spid="_x0000_s151566"/>
                </a:ext>
                <a:ext uri="{FF2B5EF4-FFF2-40B4-BE49-F238E27FC236}">
                  <a16:creationId xmlns:a16="http://schemas.microsoft.com/office/drawing/2014/main" id="{00000000-0008-0000-0600-00000E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1567" name="Check Box 15" hidden="1">
              <a:extLst>
                <a:ext uri="{63B3BB69-23CF-44E3-9099-C40C66FF867C}">
                  <a14:compatExt spid="_x0000_s151567"/>
                </a:ext>
                <a:ext uri="{FF2B5EF4-FFF2-40B4-BE49-F238E27FC236}">
                  <a16:creationId xmlns:a16="http://schemas.microsoft.com/office/drawing/2014/main" id="{00000000-0008-0000-0600-00000F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51568" name="Check Box 16" hidden="1">
              <a:extLst>
                <a:ext uri="{63B3BB69-23CF-44E3-9099-C40C66FF867C}">
                  <a14:compatExt spid="_x0000_s151568"/>
                </a:ext>
                <a:ext uri="{FF2B5EF4-FFF2-40B4-BE49-F238E27FC236}">
                  <a16:creationId xmlns:a16="http://schemas.microsoft.com/office/drawing/2014/main" id="{00000000-0008-0000-0600-000010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51569" name="Check Box 17" hidden="1">
              <a:extLst>
                <a:ext uri="{63B3BB69-23CF-44E3-9099-C40C66FF867C}">
                  <a14:compatExt spid="_x0000_s151569"/>
                </a:ext>
                <a:ext uri="{FF2B5EF4-FFF2-40B4-BE49-F238E27FC236}">
                  <a16:creationId xmlns:a16="http://schemas.microsoft.com/office/drawing/2014/main" id="{00000000-0008-0000-0600-00001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51570" name="Check Box 18" hidden="1">
              <a:extLst>
                <a:ext uri="{63B3BB69-23CF-44E3-9099-C40C66FF867C}">
                  <a14:compatExt spid="_x0000_s151570"/>
                </a:ext>
                <a:ext uri="{FF2B5EF4-FFF2-40B4-BE49-F238E27FC236}">
                  <a16:creationId xmlns:a16="http://schemas.microsoft.com/office/drawing/2014/main" id="{00000000-0008-0000-0600-00001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51571" name="Check Box 19" hidden="1">
              <a:extLst>
                <a:ext uri="{63B3BB69-23CF-44E3-9099-C40C66FF867C}">
                  <a14:compatExt spid="_x0000_s151571"/>
                </a:ext>
                <a:ext uri="{FF2B5EF4-FFF2-40B4-BE49-F238E27FC236}">
                  <a16:creationId xmlns:a16="http://schemas.microsoft.com/office/drawing/2014/main" id="{00000000-0008-0000-0600-00001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51572" name="Check Box 20" hidden="1">
              <a:extLst>
                <a:ext uri="{63B3BB69-23CF-44E3-9099-C40C66FF867C}">
                  <a14:compatExt spid="_x0000_s151572"/>
                </a:ext>
                <a:ext uri="{FF2B5EF4-FFF2-40B4-BE49-F238E27FC236}">
                  <a16:creationId xmlns:a16="http://schemas.microsoft.com/office/drawing/2014/main" id="{00000000-0008-0000-0600-00001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51573" name="Check Box 21" hidden="1">
              <a:extLst>
                <a:ext uri="{63B3BB69-23CF-44E3-9099-C40C66FF867C}">
                  <a14:compatExt spid="_x0000_s151573"/>
                </a:ext>
                <a:ext uri="{FF2B5EF4-FFF2-40B4-BE49-F238E27FC236}">
                  <a16:creationId xmlns:a16="http://schemas.microsoft.com/office/drawing/2014/main" id="{00000000-0008-0000-0600-00001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1589" name="Check Box 37" hidden="1">
              <a:extLst>
                <a:ext uri="{63B3BB69-23CF-44E3-9099-C40C66FF867C}">
                  <a14:compatExt spid="_x0000_s151589"/>
                </a:ext>
                <a:ext uri="{FF2B5EF4-FFF2-40B4-BE49-F238E27FC236}">
                  <a16:creationId xmlns:a16="http://schemas.microsoft.com/office/drawing/2014/main" id="{00000000-0008-0000-0600-00002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1590" name="Check Box 38" hidden="1">
              <a:extLst>
                <a:ext uri="{63B3BB69-23CF-44E3-9099-C40C66FF867C}">
                  <a14:compatExt spid="_x0000_s151590"/>
                </a:ext>
                <a:ext uri="{FF2B5EF4-FFF2-40B4-BE49-F238E27FC236}">
                  <a16:creationId xmlns:a16="http://schemas.microsoft.com/office/drawing/2014/main" id="{00000000-0008-0000-0600-00002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1591" name="Check Box 39" hidden="1">
              <a:extLst>
                <a:ext uri="{63B3BB69-23CF-44E3-9099-C40C66FF867C}">
                  <a14:compatExt spid="_x0000_s151591"/>
                </a:ext>
                <a:ext uri="{FF2B5EF4-FFF2-40B4-BE49-F238E27FC236}">
                  <a16:creationId xmlns:a16="http://schemas.microsoft.com/office/drawing/2014/main" id="{00000000-0008-0000-0600-00002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3" name="グループ化 32">
          <a:extLst>
            <a:ext uri="{FF2B5EF4-FFF2-40B4-BE49-F238E27FC236}">
              <a16:creationId xmlns:a16="http://schemas.microsoft.com/office/drawing/2014/main" id="{00000000-0008-0000-0600-000021000000}"/>
            </a:ext>
          </a:extLst>
        </xdr:cNvPr>
        <xdr:cNvGrpSpPr>
          <a:grpSpLocks/>
        </xdr:cNvGrpSpPr>
      </xdr:nvGrpSpPr>
      <xdr:grpSpPr bwMode="auto">
        <a:xfrm>
          <a:off x="424622" y="4438252"/>
          <a:ext cx="2041072" cy="3261472"/>
          <a:chOff x="82439" y="4201839"/>
          <a:chExt cx="2097800" cy="2940926"/>
        </a:xfrm>
        <a:noFill/>
      </xdr:grpSpPr>
      <xdr:sp macro="" textlink="">
        <xdr:nvSpPr>
          <xdr:cNvPr id="34" name="正方形/長方形 33">
            <a:extLst>
              <a:ext uri="{FF2B5EF4-FFF2-40B4-BE49-F238E27FC236}">
                <a16:creationId xmlns:a16="http://schemas.microsoft.com/office/drawing/2014/main" id="{00000000-0008-0000-0600-000022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5" name="Picture 1">
            <a:extLst>
              <a:ext uri="{FF2B5EF4-FFF2-40B4-BE49-F238E27FC236}">
                <a16:creationId xmlns:a16="http://schemas.microsoft.com/office/drawing/2014/main" id="{00000000-0008-0000-06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6" name="テキスト ボックス 35">
            <a:extLst>
              <a:ext uri="{FF2B5EF4-FFF2-40B4-BE49-F238E27FC236}">
                <a16:creationId xmlns:a16="http://schemas.microsoft.com/office/drawing/2014/main" id="{00000000-0008-0000-0600-000024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52577" name="Check Box 1" hidden="1">
              <a:extLst>
                <a:ext uri="{63B3BB69-23CF-44E3-9099-C40C66FF867C}">
                  <a14:compatExt spid="_x0000_s152577"/>
                </a:ext>
                <a:ext uri="{FF2B5EF4-FFF2-40B4-BE49-F238E27FC236}">
                  <a16:creationId xmlns:a16="http://schemas.microsoft.com/office/drawing/2014/main" id="{00000000-0008-0000-0700-00000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52578" name="Check Box 2" hidden="1">
              <a:extLst>
                <a:ext uri="{63B3BB69-23CF-44E3-9099-C40C66FF867C}">
                  <a14:compatExt spid="_x0000_s152578"/>
                </a:ext>
                <a:ext uri="{FF2B5EF4-FFF2-40B4-BE49-F238E27FC236}">
                  <a16:creationId xmlns:a16="http://schemas.microsoft.com/office/drawing/2014/main" id="{00000000-0008-0000-0700-00000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52579" name="Check Box 3" hidden="1">
              <a:extLst>
                <a:ext uri="{63B3BB69-23CF-44E3-9099-C40C66FF867C}">
                  <a14:compatExt spid="_x0000_s152579"/>
                </a:ext>
                <a:ext uri="{FF2B5EF4-FFF2-40B4-BE49-F238E27FC236}">
                  <a16:creationId xmlns:a16="http://schemas.microsoft.com/office/drawing/2014/main" id="{00000000-0008-0000-0700-00000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0700-00000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0700-00000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52582" name="Check Box 6" hidden="1">
              <a:extLst>
                <a:ext uri="{63B3BB69-23CF-44E3-9099-C40C66FF867C}">
                  <a14:compatExt spid="_x0000_s152582"/>
                </a:ext>
                <a:ext uri="{FF2B5EF4-FFF2-40B4-BE49-F238E27FC236}">
                  <a16:creationId xmlns:a16="http://schemas.microsoft.com/office/drawing/2014/main" id="{00000000-0008-0000-0700-00000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52583" name="Check Box 7" hidden="1">
              <a:extLst>
                <a:ext uri="{63B3BB69-23CF-44E3-9099-C40C66FF867C}">
                  <a14:compatExt spid="_x0000_s152583"/>
                </a:ext>
                <a:ext uri="{FF2B5EF4-FFF2-40B4-BE49-F238E27FC236}">
                  <a16:creationId xmlns:a16="http://schemas.microsoft.com/office/drawing/2014/main" id="{00000000-0008-0000-0700-000007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52584" name="Check Box 8" hidden="1">
              <a:extLst>
                <a:ext uri="{63B3BB69-23CF-44E3-9099-C40C66FF867C}">
                  <a14:compatExt spid="_x0000_s152584"/>
                </a:ext>
                <a:ext uri="{FF2B5EF4-FFF2-40B4-BE49-F238E27FC236}">
                  <a16:creationId xmlns:a16="http://schemas.microsoft.com/office/drawing/2014/main" id="{00000000-0008-0000-0700-000008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52585" name="Check Box 9" hidden="1">
              <a:extLst>
                <a:ext uri="{63B3BB69-23CF-44E3-9099-C40C66FF867C}">
                  <a14:compatExt spid="_x0000_s152585"/>
                </a:ext>
                <a:ext uri="{FF2B5EF4-FFF2-40B4-BE49-F238E27FC236}">
                  <a16:creationId xmlns:a16="http://schemas.microsoft.com/office/drawing/2014/main" id="{00000000-0008-0000-0700-000009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52586" name="Check Box 10" hidden="1">
              <a:extLst>
                <a:ext uri="{63B3BB69-23CF-44E3-9099-C40C66FF867C}">
                  <a14:compatExt spid="_x0000_s152586"/>
                </a:ext>
                <a:ext uri="{FF2B5EF4-FFF2-40B4-BE49-F238E27FC236}">
                  <a16:creationId xmlns:a16="http://schemas.microsoft.com/office/drawing/2014/main" id="{00000000-0008-0000-0700-00000A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52587" name="Check Box 11" hidden="1">
              <a:extLst>
                <a:ext uri="{63B3BB69-23CF-44E3-9099-C40C66FF867C}">
                  <a14:compatExt spid="_x0000_s152587"/>
                </a:ext>
                <a:ext uri="{FF2B5EF4-FFF2-40B4-BE49-F238E27FC236}">
                  <a16:creationId xmlns:a16="http://schemas.microsoft.com/office/drawing/2014/main" id="{00000000-0008-0000-0700-00000B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52588" name="Check Box 12" hidden="1">
              <a:extLst>
                <a:ext uri="{63B3BB69-23CF-44E3-9099-C40C66FF867C}">
                  <a14:compatExt spid="_x0000_s152588"/>
                </a:ext>
                <a:ext uri="{FF2B5EF4-FFF2-40B4-BE49-F238E27FC236}">
                  <a16:creationId xmlns:a16="http://schemas.microsoft.com/office/drawing/2014/main" id="{00000000-0008-0000-0700-00000C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2589" name="Check Box 13" hidden="1">
              <a:extLst>
                <a:ext uri="{63B3BB69-23CF-44E3-9099-C40C66FF867C}">
                  <a14:compatExt spid="_x0000_s152589"/>
                </a:ext>
                <a:ext uri="{FF2B5EF4-FFF2-40B4-BE49-F238E27FC236}">
                  <a16:creationId xmlns:a16="http://schemas.microsoft.com/office/drawing/2014/main" id="{00000000-0008-0000-0700-00000D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2590" name="Check Box 14" hidden="1">
              <a:extLst>
                <a:ext uri="{63B3BB69-23CF-44E3-9099-C40C66FF867C}">
                  <a14:compatExt spid="_x0000_s152590"/>
                </a:ext>
                <a:ext uri="{FF2B5EF4-FFF2-40B4-BE49-F238E27FC236}">
                  <a16:creationId xmlns:a16="http://schemas.microsoft.com/office/drawing/2014/main" id="{00000000-0008-0000-0700-00000E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2591" name="Check Box 15" hidden="1">
              <a:extLst>
                <a:ext uri="{63B3BB69-23CF-44E3-9099-C40C66FF867C}">
                  <a14:compatExt spid="_x0000_s152591"/>
                </a:ext>
                <a:ext uri="{FF2B5EF4-FFF2-40B4-BE49-F238E27FC236}">
                  <a16:creationId xmlns:a16="http://schemas.microsoft.com/office/drawing/2014/main" id="{00000000-0008-0000-0700-00000F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52592" name="Check Box 16" hidden="1">
              <a:extLst>
                <a:ext uri="{63B3BB69-23CF-44E3-9099-C40C66FF867C}">
                  <a14:compatExt spid="_x0000_s152592"/>
                </a:ext>
                <a:ext uri="{FF2B5EF4-FFF2-40B4-BE49-F238E27FC236}">
                  <a16:creationId xmlns:a16="http://schemas.microsoft.com/office/drawing/2014/main" id="{00000000-0008-0000-0700-000010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52593" name="Check Box 17" hidden="1">
              <a:extLst>
                <a:ext uri="{63B3BB69-23CF-44E3-9099-C40C66FF867C}">
                  <a14:compatExt spid="_x0000_s152593"/>
                </a:ext>
                <a:ext uri="{FF2B5EF4-FFF2-40B4-BE49-F238E27FC236}">
                  <a16:creationId xmlns:a16="http://schemas.microsoft.com/office/drawing/2014/main" id="{00000000-0008-0000-0700-000011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52594" name="Check Box 18" hidden="1">
              <a:extLst>
                <a:ext uri="{63B3BB69-23CF-44E3-9099-C40C66FF867C}">
                  <a14:compatExt spid="_x0000_s152594"/>
                </a:ext>
                <a:ext uri="{FF2B5EF4-FFF2-40B4-BE49-F238E27FC236}">
                  <a16:creationId xmlns:a16="http://schemas.microsoft.com/office/drawing/2014/main" id="{00000000-0008-0000-0700-000012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52595" name="Check Box 19" hidden="1">
              <a:extLst>
                <a:ext uri="{63B3BB69-23CF-44E3-9099-C40C66FF867C}">
                  <a14:compatExt spid="_x0000_s152595"/>
                </a:ext>
                <a:ext uri="{FF2B5EF4-FFF2-40B4-BE49-F238E27FC236}">
                  <a16:creationId xmlns:a16="http://schemas.microsoft.com/office/drawing/2014/main" id="{00000000-0008-0000-0700-000013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52596" name="Check Box 20" hidden="1">
              <a:extLst>
                <a:ext uri="{63B3BB69-23CF-44E3-9099-C40C66FF867C}">
                  <a14:compatExt spid="_x0000_s152596"/>
                </a:ext>
                <a:ext uri="{FF2B5EF4-FFF2-40B4-BE49-F238E27FC236}">
                  <a16:creationId xmlns:a16="http://schemas.microsoft.com/office/drawing/2014/main" id="{00000000-0008-0000-0700-00001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52597" name="Check Box 21" hidden="1">
              <a:extLst>
                <a:ext uri="{63B3BB69-23CF-44E3-9099-C40C66FF867C}">
                  <a14:compatExt spid="_x0000_s152597"/>
                </a:ext>
                <a:ext uri="{FF2B5EF4-FFF2-40B4-BE49-F238E27FC236}">
                  <a16:creationId xmlns:a16="http://schemas.microsoft.com/office/drawing/2014/main" id="{00000000-0008-0000-0700-00001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2612" name="Check Box 36" hidden="1">
              <a:extLst>
                <a:ext uri="{63B3BB69-23CF-44E3-9099-C40C66FF867C}">
                  <a14:compatExt spid="_x0000_s152612"/>
                </a:ext>
                <a:ext uri="{FF2B5EF4-FFF2-40B4-BE49-F238E27FC236}">
                  <a16:creationId xmlns:a16="http://schemas.microsoft.com/office/drawing/2014/main" id="{00000000-0008-0000-0700-00002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2613" name="Check Box 37" hidden="1">
              <a:extLst>
                <a:ext uri="{63B3BB69-23CF-44E3-9099-C40C66FF867C}">
                  <a14:compatExt spid="_x0000_s152613"/>
                </a:ext>
                <a:ext uri="{FF2B5EF4-FFF2-40B4-BE49-F238E27FC236}">
                  <a16:creationId xmlns:a16="http://schemas.microsoft.com/office/drawing/2014/main" id="{00000000-0008-0000-0700-00002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2614" name="Check Box 38" hidden="1">
              <a:extLst>
                <a:ext uri="{63B3BB69-23CF-44E3-9099-C40C66FF867C}">
                  <a14:compatExt spid="_x0000_s152614"/>
                </a:ext>
                <a:ext uri="{FF2B5EF4-FFF2-40B4-BE49-F238E27FC236}">
                  <a16:creationId xmlns:a16="http://schemas.microsoft.com/office/drawing/2014/main" id="{00000000-0008-0000-0700-000026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3" name="グループ化 32">
          <a:extLst>
            <a:ext uri="{FF2B5EF4-FFF2-40B4-BE49-F238E27FC236}">
              <a16:creationId xmlns:a16="http://schemas.microsoft.com/office/drawing/2014/main" id="{00000000-0008-0000-0700-000021000000}"/>
            </a:ext>
          </a:extLst>
        </xdr:cNvPr>
        <xdr:cNvGrpSpPr>
          <a:grpSpLocks/>
        </xdr:cNvGrpSpPr>
      </xdr:nvGrpSpPr>
      <xdr:grpSpPr bwMode="auto">
        <a:xfrm>
          <a:off x="424622" y="4438252"/>
          <a:ext cx="2041072" cy="3261472"/>
          <a:chOff x="82439" y="4201839"/>
          <a:chExt cx="2097800" cy="2940926"/>
        </a:xfrm>
        <a:noFill/>
      </xdr:grpSpPr>
      <xdr:sp macro="" textlink="">
        <xdr:nvSpPr>
          <xdr:cNvPr id="34" name="正方形/長方形 33">
            <a:extLst>
              <a:ext uri="{FF2B5EF4-FFF2-40B4-BE49-F238E27FC236}">
                <a16:creationId xmlns:a16="http://schemas.microsoft.com/office/drawing/2014/main" id="{00000000-0008-0000-0700-000022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5" name="Picture 1">
            <a:extLst>
              <a:ext uri="{FF2B5EF4-FFF2-40B4-BE49-F238E27FC236}">
                <a16:creationId xmlns:a16="http://schemas.microsoft.com/office/drawing/2014/main" id="{00000000-0008-0000-07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6" name="テキスト ボックス 35">
            <a:extLst>
              <a:ext uri="{FF2B5EF4-FFF2-40B4-BE49-F238E27FC236}">
                <a16:creationId xmlns:a16="http://schemas.microsoft.com/office/drawing/2014/main" id="{00000000-0008-0000-0700-000024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190500</xdr:colOff>
          <xdr:row>7</xdr:row>
          <xdr:rowOff>47625</xdr:rowOff>
        </xdr:from>
        <xdr:to>
          <xdr:col>18</xdr:col>
          <xdr:colOff>200025</xdr:colOff>
          <xdr:row>7</xdr:row>
          <xdr:rowOff>257175</xdr:rowOff>
        </xdr:to>
        <xdr:sp macro="" textlink="">
          <xdr:nvSpPr>
            <xdr:cNvPr id="153601" name="Check Box 1" hidden="1">
              <a:extLst>
                <a:ext uri="{63B3BB69-23CF-44E3-9099-C40C66FF867C}">
                  <a14:compatExt spid="_x0000_s153601"/>
                </a:ext>
                <a:ext uri="{FF2B5EF4-FFF2-40B4-BE49-F238E27FC236}">
                  <a16:creationId xmlns:a16="http://schemas.microsoft.com/office/drawing/2014/main" id="{00000000-0008-0000-0800-00000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8</xdr:row>
          <xdr:rowOff>47625</xdr:rowOff>
        </xdr:from>
        <xdr:to>
          <xdr:col>18</xdr:col>
          <xdr:colOff>200025</xdr:colOff>
          <xdr:row>8</xdr:row>
          <xdr:rowOff>257175</xdr:rowOff>
        </xdr:to>
        <xdr:sp macro="" textlink="">
          <xdr:nvSpPr>
            <xdr:cNvPr id="153602" name="Check Box 2" hidden="1">
              <a:extLst>
                <a:ext uri="{63B3BB69-23CF-44E3-9099-C40C66FF867C}">
                  <a14:compatExt spid="_x0000_s153602"/>
                </a:ext>
                <a:ext uri="{FF2B5EF4-FFF2-40B4-BE49-F238E27FC236}">
                  <a16:creationId xmlns:a16="http://schemas.microsoft.com/office/drawing/2014/main" id="{00000000-0008-0000-0800-00000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11</xdr:row>
          <xdr:rowOff>47625</xdr:rowOff>
        </xdr:from>
        <xdr:to>
          <xdr:col>18</xdr:col>
          <xdr:colOff>200025</xdr:colOff>
          <xdr:row>11</xdr:row>
          <xdr:rowOff>257175</xdr:rowOff>
        </xdr:to>
        <xdr:sp macro="" textlink="">
          <xdr:nvSpPr>
            <xdr:cNvPr id="153603" name="Check Box 3" hidden="1">
              <a:extLst>
                <a:ext uri="{63B3BB69-23CF-44E3-9099-C40C66FF867C}">
                  <a14:compatExt spid="_x0000_s153603"/>
                </a:ext>
                <a:ext uri="{FF2B5EF4-FFF2-40B4-BE49-F238E27FC236}">
                  <a16:creationId xmlns:a16="http://schemas.microsoft.com/office/drawing/2014/main" id="{00000000-0008-0000-0800-00000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12</xdr:row>
          <xdr:rowOff>38100</xdr:rowOff>
        </xdr:from>
        <xdr:to>
          <xdr:col>18</xdr:col>
          <xdr:colOff>200025</xdr:colOff>
          <xdr:row>12</xdr:row>
          <xdr:rowOff>247650</xdr:rowOff>
        </xdr:to>
        <xdr:sp macro="" textlink="">
          <xdr:nvSpPr>
            <xdr:cNvPr id="153604" name="Check Box 4" hidden="1">
              <a:extLst>
                <a:ext uri="{63B3BB69-23CF-44E3-9099-C40C66FF867C}">
                  <a14:compatExt spid="_x0000_s153604"/>
                </a:ext>
                <a:ext uri="{FF2B5EF4-FFF2-40B4-BE49-F238E27FC236}">
                  <a16:creationId xmlns:a16="http://schemas.microsoft.com/office/drawing/2014/main" id="{00000000-0008-0000-0800-00000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13</xdr:row>
          <xdr:rowOff>47625</xdr:rowOff>
        </xdr:from>
        <xdr:to>
          <xdr:col>18</xdr:col>
          <xdr:colOff>200025</xdr:colOff>
          <xdr:row>13</xdr:row>
          <xdr:rowOff>257175</xdr:rowOff>
        </xdr:to>
        <xdr:sp macro="" textlink="">
          <xdr:nvSpPr>
            <xdr:cNvPr id="153605" name="Check Box 5" hidden="1">
              <a:extLst>
                <a:ext uri="{63B3BB69-23CF-44E3-9099-C40C66FF867C}">
                  <a14:compatExt spid="_x0000_s153605"/>
                </a:ext>
                <a:ext uri="{FF2B5EF4-FFF2-40B4-BE49-F238E27FC236}">
                  <a16:creationId xmlns:a16="http://schemas.microsoft.com/office/drawing/2014/main" id="{00000000-0008-0000-0800-00000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28</xdr:row>
          <xdr:rowOff>47625</xdr:rowOff>
        </xdr:from>
        <xdr:to>
          <xdr:col>24</xdr:col>
          <xdr:colOff>200025</xdr:colOff>
          <xdr:row>28</xdr:row>
          <xdr:rowOff>257175</xdr:rowOff>
        </xdr:to>
        <xdr:sp macro="" textlink="">
          <xdr:nvSpPr>
            <xdr:cNvPr id="153606" name="Check Box 6" hidden="1">
              <a:extLst>
                <a:ext uri="{63B3BB69-23CF-44E3-9099-C40C66FF867C}">
                  <a14:compatExt spid="_x0000_s153606"/>
                </a:ext>
                <a:ext uri="{FF2B5EF4-FFF2-40B4-BE49-F238E27FC236}">
                  <a16:creationId xmlns:a16="http://schemas.microsoft.com/office/drawing/2014/main" id="{00000000-0008-0000-0800-00000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29</xdr:row>
          <xdr:rowOff>47625</xdr:rowOff>
        </xdr:from>
        <xdr:to>
          <xdr:col>24</xdr:col>
          <xdr:colOff>200025</xdr:colOff>
          <xdr:row>29</xdr:row>
          <xdr:rowOff>257175</xdr:rowOff>
        </xdr:to>
        <xdr:sp macro="" textlink="">
          <xdr:nvSpPr>
            <xdr:cNvPr id="153607" name="Check Box 7" hidden="1">
              <a:extLst>
                <a:ext uri="{63B3BB69-23CF-44E3-9099-C40C66FF867C}">
                  <a14:compatExt spid="_x0000_s153607"/>
                </a:ext>
                <a:ext uri="{FF2B5EF4-FFF2-40B4-BE49-F238E27FC236}">
                  <a16:creationId xmlns:a16="http://schemas.microsoft.com/office/drawing/2014/main" id="{00000000-0008-0000-0800-000007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32</xdr:row>
          <xdr:rowOff>38100</xdr:rowOff>
        </xdr:from>
        <xdr:to>
          <xdr:col>24</xdr:col>
          <xdr:colOff>200025</xdr:colOff>
          <xdr:row>32</xdr:row>
          <xdr:rowOff>247650</xdr:rowOff>
        </xdr:to>
        <xdr:sp macro="" textlink="">
          <xdr:nvSpPr>
            <xdr:cNvPr id="153608" name="Check Box 8" hidden="1">
              <a:extLst>
                <a:ext uri="{63B3BB69-23CF-44E3-9099-C40C66FF867C}">
                  <a14:compatExt spid="_x0000_s153608"/>
                </a:ext>
                <a:ext uri="{FF2B5EF4-FFF2-40B4-BE49-F238E27FC236}">
                  <a16:creationId xmlns:a16="http://schemas.microsoft.com/office/drawing/2014/main" id="{00000000-0008-0000-0800-000008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9</xdr:row>
          <xdr:rowOff>47625</xdr:rowOff>
        </xdr:from>
        <xdr:to>
          <xdr:col>18</xdr:col>
          <xdr:colOff>200025</xdr:colOff>
          <xdr:row>9</xdr:row>
          <xdr:rowOff>257175</xdr:rowOff>
        </xdr:to>
        <xdr:sp macro="" textlink="">
          <xdr:nvSpPr>
            <xdr:cNvPr id="153609" name="Check Box 9" hidden="1">
              <a:extLst>
                <a:ext uri="{63B3BB69-23CF-44E3-9099-C40C66FF867C}">
                  <a14:compatExt spid="_x0000_s153609"/>
                </a:ext>
                <a:ext uri="{FF2B5EF4-FFF2-40B4-BE49-F238E27FC236}">
                  <a16:creationId xmlns:a16="http://schemas.microsoft.com/office/drawing/2014/main" id="{00000000-0008-0000-0800-000009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190500</xdr:colOff>
          <xdr:row>10</xdr:row>
          <xdr:rowOff>47625</xdr:rowOff>
        </xdr:from>
        <xdr:to>
          <xdr:col>18</xdr:col>
          <xdr:colOff>200025</xdr:colOff>
          <xdr:row>10</xdr:row>
          <xdr:rowOff>257175</xdr:rowOff>
        </xdr:to>
        <xdr:sp macro="" textlink="">
          <xdr:nvSpPr>
            <xdr:cNvPr id="153610" name="Check Box 10" hidden="1">
              <a:extLst>
                <a:ext uri="{63B3BB69-23CF-44E3-9099-C40C66FF867C}">
                  <a14:compatExt spid="_x0000_s153610"/>
                </a:ext>
                <a:ext uri="{FF2B5EF4-FFF2-40B4-BE49-F238E27FC236}">
                  <a16:creationId xmlns:a16="http://schemas.microsoft.com/office/drawing/2014/main" id="{00000000-0008-0000-0800-00000A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30</xdr:row>
          <xdr:rowOff>47625</xdr:rowOff>
        </xdr:from>
        <xdr:to>
          <xdr:col>24</xdr:col>
          <xdr:colOff>200025</xdr:colOff>
          <xdr:row>30</xdr:row>
          <xdr:rowOff>257175</xdr:rowOff>
        </xdr:to>
        <xdr:sp macro="" textlink="">
          <xdr:nvSpPr>
            <xdr:cNvPr id="153611" name="Check Box 11" hidden="1">
              <a:extLst>
                <a:ext uri="{63B3BB69-23CF-44E3-9099-C40C66FF867C}">
                  <a14:compatExt spid="_x0000_s153611"/>
                </a:ext>
                <a:ext uri="{FF2B5EF4-FFF2-40B4-BE49-F238E27FC236}">
                  <a16:creationId xmlns:a16="http://schemas.microsoft.com/office/drawing/2014/main" id="{00000000-0008-0000-0800-00000B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31</xdr:row>
          <xdr:rowOff>47625</xdr:rowOff>
        </xdr:from>
        <xdr:to>
          <xdr:col>24</xdr:col>
          <xdr:colOff>200025</xdr:colOff>
          <xdr:row>31</xdr:row>
          <xdr:rowOff>257175</xdr:rowOff>
        </xdr:to>
        <xdr:sp macro="" textlink="">
          <xdr:nvSpPr>
            <xdr:cNvPr id="153612" name="Check Box 12" hidden="1">
              <a:extLst>
                <a:ext uri="{63B3BB69-23CF-44E3-9099-C40C66FF867C}">
                  <a14:compatExt spid="_x0000_s153612"/>
                </a:ext>
                <a:ext uri="{FF2B5EF4-FFF2-40B4-BE49-F238E27FC236}">
                  <a16:creationId xmlns:a16="http://schemas.microsoft.com/office/drawing/2014/main" id="{00000000-0008-0000-0800-00000C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3613" name="Check Box 13" hidden="1">
              <a:extLst>
                <a:ext uri="{63B3BB69-23CF-44E3-9099-C40C66FF867C}">
                  <a14:compatExt spid="_x0000_s153613"/>
                </a:ext>
                <a:ext uri="{FF2B5EF4-FFF2-40B4-BE49-F238E27FC236}">
                  <a16:creationId xmlns:a16="http://schemas.microsoft.com/office/drawing/2014/main" id="{00000000-0008-0000-0800-00000D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3614" name="Check Box 14" hidden="1">
              <a:extLst>
                <a:ext uri="{63B3BB69-23CF-44E3-9099-C40C66FF867C}">
                  <a14:compatExt spid="_x0000_s153614"/>
                </a:ext>
                <a:ext uri="{FF2B5EF4-FFF2-40B4-BE49-F238E27FC236}">
                  <a16:creationId xmlns:a16="http://schemas.microsoft.com/office/drawing/2014/main" id="{00000000-0008-0000-0800-00000E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3615" name="Check Box 15" hidden="1">
              <a:extLst>
                <a:ext uri="{63B3BB69-23CF-44E3-9099-C40C66FF867C}">
                  <a14:compatExt spid="_x0000_s153615"/>
                </a:ext>
                <a:ext uri="{FF2B5EF4-FFF2-40B4-BE49-F238E27FC236}">
                  <a16:creationId xmlns:a16="http://schemas.microsoft.com/office/drawing/2014/main" id="{00000000-0008-0000-0800-00000F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8</xdr:row>
          <xdr:rowOff>47625</xdr:rowOff>
        </xdr:from>
        <xdr:to>
          <xdr:col>10</xdr:col>
          <xdr:colOff>200025</xdr:colOff>
          <xdr:row>8</xdr:row>
          <xdr:rowOff>257175</xdr:rowOff>
        </xdr:to>
        <xdr:sp macro="" textlink="">
          <xdr:nvSpPr>
            <xdr:cNvPr id="153616" name="Check Box 16" hidden="1">
              <a:extLst>
                <a:ext uri="{63B3BB69-23CF-44E3-9099-C40C66FF867C}">
                  <a14:compatExt spid="_x0000_s153616"/>
                </a:ext>
                <a:ext uri="{FF2B5EF4-FFF2-40B4-BE49-F238E27FC236}">
                  <a16:creationId xmlns:a16="http://schemas.microsoft.com/office/drawing/2014/main" id="{00000000-0008-0000-0800-000010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9</xdr:row>
          <xdr:rowOff>47625</xdr:rowOff>
        </xdr:from>
        <xdr:to>
          <xdr:col>10</xdr:col>
          <xdr:colOff>200025</xdr:colOff>
          <xdr:row>9</xdr:row>
          <xdr:rowOff>257175</xdr:rowOff>
        </xdr:to>
        <xdr:sp macro="" textlink="">
          <xdr:nvSpPr>
            <xdr:cNvPr id="153617" name="Check Box 17" hidden="1">
              <a:extLst>
                <a:ext uri="{63B3BB69-23CF-44E3-9099-C40C66FF867C}">
                  <a14:compatExt spid="_x0000_s153617"/>
                </a:ext>
                <a:ext uri="{FF2B5EF4-FFF2-40B4-BE49-F238E27FC236}">
                  <a16:creationId xmlns:a16="http://schemas.microsoft.com/office/drawing/2014/main" id="{00000000-0008-0000-0800-000011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10</xdr:row>
          <xdr:rowOff>47625</xdr:rowOff>
        </xdr:from>
        <xdr:to>
          <xdr:col>10</xdr:col>
          <xdr:colOff>200025</xdr:colOff>
          <xdr:row>10</xdr:row>
          <xdr:rowOff>257175</xdr:rowOff>
        </xdr:to>
        <xdr:sp macro="" textlink="">
          <xdr:nvSpPr>
            <xdr:cNvPr id="153618" name="Check Box 18" hidden="1">
              <a:extLst>
                <a:ext uri="{63B3BB69-23CF-44E3-9099-C40C66FF867C}">
                  <a14:compatExt spid="_x0000_s153618"/>
                </a:ext>
                <a:ext uri="{FF2B5EF4-FFF2-40B4-BE49-F238E27FC236}">
                  <a16:creationId xmlns:a16="http://schemas.microsoft.com/office/drawing/2014/main" id="{00000000-0008-0000-0800-000012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13</xdr:row>
          <xdr:rowOff>38100</xdr:rowOff>
        </xdr:from>
        <xdr:to>
          <xdr:col>10</xdr:col>
          <xdr:colOff>200025</xdr:colOff>
          <xdr:row>13</xdr:row>
          <xdr:rowOff>247650</xdr:rowOff>
        </xdr:to>
        <xdr:sp macro="" textlink="">
          <xdr:nvSpPr>
            <xdr:cNvPr id="153619" name="Check Box 19" hidden="1">
              <a:extLst>
                <a:ext uri="{63B3BB69-23CF-44E3-9099-C40C66FF867C}">
                  <a14:compatExt spid="_x0000_s153619"/>
                </a:ext>
                <a:ext uri="{FF2B5EF4-FFF2-40B4-BE49-F238E27FC236}">
                  <a16:creationId xmlns:a16="http://schemas.microsoft.com/office/drawing/2014/main" id="{00000000-0008-0000-0800-000013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11</xdr:row>
          <xdr:rowOff>47625</xdr:rowOff>
        </xdr:from>
        <xdr:to>
          <xdr:col>10</xdr:col>
          <xdr:colOff>200025</xdr:colOff>
          <xdr:row>11</xdr:row>
          <xdr:rowOff>257175</xdr:rowOff>
        </xdr:to>
        <xdr:sp macro="" textlink="">
          <xdr:nvSpPr>
            <xdr:cNvPr id="153620" name="Check Box 20" hidden="1">
              <a:extLst>
                <a:ext uri="{63B3BB69-23CF-44E3-9099-C40C66FF867C}">
                  <a14:compatExt spid="_x0000_s153620"/>
                </a:ext>
                <a:ext uri="{FF2B5EF4-FFF2-40B4-BE49-F238E27FC236}">
                  <a16:creationId xmlns:a16="http://schemas.microsoft.com/office/drawing/2014/main" id="{00000000-0008-0000-0800-00001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12</xdr:row>
          <xdr:rowOff>47625</xdr:rowOff>
        </xdr:from>
        <xdr:to>
          <xdr:col>10</xdr:col>
          <xdr:colOff>200025</xdr:colOff>
          <xdr:row>12</xdr:row>
          <xdr:rowOff>257175</xdr:rowOff>
        </xdr:to>
        <xdr:sp macro="" textlink="">
          <xdr:nvSpPr>
            <xdr:cNvPr id="153621" name="Check Box 21" hidden="1">
              <a:extLst>
                <a:ext uri="{63B3BB69-23CF-44E3-9099-C40C66FF867C}">
                  <a14:compatExt spid="_x0000_s153621"/>
                </a:ext>
                <a:ext uri="{FF2B5EF4-FFF2-40B4-BE49-F238E27FC236}">
                  <a16:creationId xmlns:a16="http://schemas.microsoft.com/office/drawing/2014/main" id="{00000000-0008-0000-0800-00001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190500</xdr:colOff>
          <xdr:row>7</xdr:row>
          <xdr:rowOff>47625</xdr:rowOff>
        </xdr:from>
        <xdr:to>
          <xdr:col>10</xdr:col>
          <xdr:colOff>200025</xdr:colOff>
          <xdr:row>7</xdr:row>
          <xdr:rowOff>257175</xdr:rowOff>
        </xdr:to>
        <xdr:sp macro="" textlink="">
          <xdr:nvSpPr>
            <xdr:cNvPr id="153636" name="Check Box 36" hidden="1">
              <a:extLst>
                <a:ext uri="{63B3BB69-23CF-44E3-9099-C40C66FF867C}">
                  <a14:compatExt spid="_x0000_s153636"/>
                </a:ext>
                <a:ext uri="{FF2B5EF4-FFF2-40B4-BE49-F238E27FC236}">
                  <a16:creationId xmlns:a16="http://schemas.microsoft.com/office/drawing/2014/main" id="{00000000-0008-0000-0800-000024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20</xdr:row>
          <xdr:rowOff>47625</xdr:rowOff>
        </xdr:from>
        <xdr:to>
          <xdr:col>24</xdr:col>
          <xdr:colOff>200025</xdr:colOff>
          <xdr:row>20</xdr:row>
          <xdr:rowOff>257175</xdr:rowOff>
        </xdr:to>
        <xdr:sp macro="" textlink="">
          <xdr:nvSpPr>
            <xdr:cNvPr id="153637" name="Check Box 37" hidden="1">
              <a:extLst>
                <a:ext uri="{63B3BB69-23CF-44E3-9099-C40C66FF867C}">
                  <a14:compatExt spid="_x0000_s153637"/>
                </a:ext>
                <a:ext uri="{FF2B5EF4-FFF2-40B4-BE49-F238E27FC236}">
                  <a16:creationId xmlns:a16="http://schemas.microsoft.com/office/drawing/2014/main" id="{00000000-0008-0000-0800-000025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190500</xdr:colOff>
          <xdr:row>21</xdr:row>
          <xdr:rowOff>47625</xdr:rowOff>
        </xdr:from>
        <xdr:to>
          <xdr:col>24</xdr:col>
          <xdr:colOff>200025</xdr:colOff>
          <xdr:row>21</xdr:row>
          <xdr:rowOff>257175</xdr:rowOff>
        </xdr:to>
        <xdr:sp macro="" textlink="">
          <xdr:nvSpPr>
            <xdr:cNvPr id="153638" name="Check Box 38" hidden="1">
              <a:extLst>
                <a:ext uri="{63B3BB69-23CF-44E3-9099-C40C66FF867C}">
                  <a14:compatExt spid="_x0000_s153638"/>
                </a:ext>
                <a:ext uri="{FF2B5EF4-FFF2-40B4-BE49-F238E27FC236}">
                  <a16:creationId xmlns:a16="http://schemas.microsoft.com/office/drawing/2014/main" id="{00000000-0008-0000-0800-0000265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xdr:col>
      <xdr:colOff>62672</xdr:colOff>
      <xdr:row>16</xdr:row>
      <xdr:rowOff>94852</xdr:rowOff>
    </xdr:from>
    <xdr:to>
      <xdr:col>9</xdr:col>
      <xdr:colOff>36819</xdr:colOff>
      <xdr:row>28</xdr:row>
      <xdr:rowOff>41624</xdr:rowOff>
    </xdr:to>
    <xdr:grpSp>
      <xdr:nvGrpSpPr>
        <xdr:cNvPr id="33" name="グループ化 32">
          <a:extLst>
            <a:ext uri="{FF2B5EF4-FFF2-40B4-BE49-F238E27FC236}">
              <a16:creationId xmlns:a16="http://schemas.microsoft.com/office/drawing/2014/main" id="{00000000-0008-0000-0800-000021000000}"/>
            </a:ext>
          </a:extLst>
        </xdr:cNvPr>
        <xdr:cNvGrpSpPr>
          <a:grpSpLocks/>
        </xdr:cNvGrpSpPr>
      </xdr:nvGrpSpPr>
      <xdr:grpSpPr bwMode="auto">
        <a:xfrm>
          <a:off x="424622" y="4438252"/>
          <a:ext cx="2041072" cy="3261472"/>
          <a:chOff x="82439" y="4201839"/>
          <a:chExt cx="2097800" cy="2940926"/>
        </a:xfrm>
        <a:noFill/>
      </xdr:grpSpPr>
      <xdr:sp macro="" textlink="">
        <xdr:nvSpPr>
          <xdr:cNvPr id="34" name="正方形/長方形 33">
            <a:extLst>
              <a:ext uri="{FF2B5EF4-FFF2-40B4-BE49-F238E27FC236}">
                <a16:creationId xmlns:a16="http://schemas.microsoft.com/office/drawing/2014/main" id="{00000000-0008-0000-0800-000022000000}"/>
              </a:ext>
            </a:extLst>
          </xdr:cNvPr>
          <xdr:cNvSpPr>
            <a:spLocks noChangeArrowheads="1"/>
          </xdr:cNvSpPr>
        </xdr:nvSpPr>
        <xdr:spPr bwMode="auto">
          <a:xfrm>
            <a:off x="82439" y="4201839"/>
            <a:ext cx="2097800" cy="2940926"/>
          </a:xfrm>
          <a:prstGeom prst="rect">
            <a:avLst/>
          </a:prstGeom>
          <a:grpFill/>
          <a:ln w="9525" algn="ctr">
            <a:noFill/>
            <a:round/>
            <a:headEnd/>
            <a:tailEnd/>
          </a:ln>
        </xdr:spPr>
        <xdr:txBody>
          <a:bodyPr/>
          <a:lstStyle/>
          <a:p>
            <a:endParaRPr lang="ja-JP" altLang="en-US"/>
          </a:p>
        </xdr:txBody>
      </xdr:sp>
      <xdr:pic>
        <xdr:nvPicPr>
          <xdr:cNvPr id="35" name="Picture 1">
            <a:extLst>
              <a:ext uri="{FF2B5EF4-FFF2-40B4-BE49-F238E27FC236}">
                <a16:creationId xmlns:a16="http://schemas.microsoft.com/office/drawing/2014/main" id="{00000000-0008-0000-0800-00002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73587" y="4522749"/>
            <a:ext cx="1611491" cy="2093863"/>
          </a:xfrm>
          <a:prstGeom prst="rect">
            <a:avLst/>
          </a:prstGeom>
          <a:grpFill/>
          <a:ln w="9525">
            <a:noFill/>
            <a:miter lim="800000"/>
            <a:headEnd/>
            <a:tailEnd/>
          </a:ln>
        </xdr:spPr>
      </xdr:pic>
      <xdr:sp macro="" textlink="">
        <xdr:nvSpPr>
          <xdr:cNvPr id="36" name="テキスト ボックス 35">
            <a:extLst>
              <a:ext uri="{FF2B5EF4-FFF2-40B4-BE49-F238E27FC236}">
                <a16:creationId xmlns:a16="http://schemas.microsoft.com/office/drawing/2014/main" id="{00000000-0008-0000-0800-000024000000}"/>
              </a:ext>
            </a:extLst>
          </xdr:cNvPr>
          <xdr:cNvSpPr txBox="1"/>
        </xdr:nvSpPr>
        <xdr:spPr>
          <a:xfrm>
            <a:off x="306062" y="6739317"/>
            <a:ext cx="1320443" cy="286661"/>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900"/>
              <a:t>日除け寸法の取り方</a:t>
            </a:r>
            <a:endParaRPr kumimoji="1" lang="en-US" altLang="ja-JP" sz="900"/>
          </a:p>
          <a:p>
            <a:endParaRPr kumimoji="1" lang="ja-JP" altLang="en-US" sz="1100"/>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Users\015\Desktop\2021.09.06_&#22522;&#30990;&#21839;&#38988;\&#22522;&#30990;&#21839;&#389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旧"/>
      <sheetName val="新"/>
      <sheetName val="提案1"/>
      <sheetName val="案1"/>
      <sheetName val="案2"/>
      <sheetName val="案3"/>
      <sheetName val="【参考】計算式の変遷"/>
    </sheetNames>
    <sheetDataSet>
      <sheetData sheetId="0" refreshError="1"/>
      <sheetData sheetId="1">
        <row r="35">
          <cell r="AE35" t="str">
            <v>南</v>
          </cell>
        </row>
        <row r="36">
          <cell r="AE36" t="str">
            <v>東</v>
          </cell>
        </row>
        <row r="37">
          <cell r="AE37" t="str">
            <v>北</v>
          </cell>
        </row>
        <row r="38">
          <cell r="AE38" t="str">
            <v>西</v>
          </cell>
        </row>
        <row r="39">
          <cell r="AE39" t="str">
            <v>南東</v>
          </cell>
        </row>
        <row r="40">
          <cell r="AE40" t="str">
            <v>北東</v>
          </cell>
        </row>
        <row r="41">
          <cell r="AE41" t="str">
            <v>北西</v>
          </cell>
        </row>
        <row r="42">
          <cell r="AE42" t="str">
            <v>南西</v>
          </cell>
        </row>
      </sheetData>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0.xml.rels><?xml version="1.0" encoding="UTF-8" standalone="yes"?>
<Relationships xmlns="http://schemas.openxmlformats.org/package/2006/relationships"><Relationship Id="rId13" Type="http://schemas.openxmlformats.org/officeDocument/2006/relationships/ctrlProp" Target="../ctrlProps/ctrlProp212.xml"/><Relationship Id="rId18" Type="http://schemas.openxmlformats.org/officeDocument/2006/relationships/ctrlProp" Target="../ctrlProps/ctrlProp217.xml"/><Relationship Id="rId26" Type="http://schemas.openxmlformats.org/officeDocument/2006/relationships/ctrlProp" Target="../ctrlProps/ctrlProp225.xml"/><Relationship Id="rId3" Type="http://schemas.openxmlformats.org/officeDocument/2006/relationships/vmlDrawing" Target="../drawings/vmlDrawing10.vml"/><Relationship Id="rId21" Type="http://schemas.openxmlformats.org/officeDocument/2006/relationships/ctrlProp" Target="../ctrlProps/ctrlProp220.xml"/><Relationship Id="rId34" Type="http://schemas.openxmlformats.org/officeDocument/2006/relationships/comments" Target="../comments9.xml"/><Relationship Id="rId7" Type="http://schemas.openxmlformats.org/officeDocument/2006/relationships/ctrlProp" Target="../ctrlProps/ctrlProp206.xml"/><Relationship Id="rId12" Type="http://schemas.openxmlformats.org/officeDocument/2006/relationships/ctrlProp" Target="../ctrlProps/ctrlProp211.xml"/><Relationship Id="rId17" Type="http://schemas.openxmlformats.org/officeDocument/2006/relationships/ctrlProp" Target="../ctrlProps/ctrlProp216.xml"/><Relationship Id="rId25" Type="http://schemas.openxmlformats.org/officeDocument/2006/relationships/ctrlProp" Target="../ctrlProps/ctrlProp224.xml"/><Relationship Id="rId33" Type="http://schemas.openxmlformats.org/officeDocument/2006/relationships/ctrlProp" Target="../ctrlProps/ctrlProp232.xml"/><Relationship Id="rId2" Type="http://schemas.openxmlformats.org/officeDocument/2006/relationships/drawing" Target="../drawings/drawing10.xml"/><Relationship Id="rId16" Type="http://schemas.openxmlformats.org/officeDocument/2006/relationships/ctrlProp" Target="../ctrlProps/ctrlProp215.xml"/><Relationship Id="rId20" Type="http://schemas.openxmlformats.org/officeDocument/2006/relationships/ctrlProp" Target="../ctrlProps/ctrlProp219.xml"/><Relationship Id="rId29" Type="http://schemas.openxmlformats.org/officeDocument/2006/relationships/ctrlProp" Target="../ctrlProps/ctrlProp228.xml"/><Relationship Id="rId1" Type="http://schemas.openxmlformats.org/officeDocument/2006/relationships/printerSettings" Target="../printerSettings/printerSettings10.bin"/><Relationship Id="rId6" Type="http://schemas.openxmlformats.org/officeDocument/2006/relationships/ctrlProp" Target="../ctrlProps/ctrlProp205.xml"/><Relationship Id="rId11" Type="http://schemas.openxmlformats.org/officeDocument/2006/relationships/ctrlProp" Target="../ctrlProps/ctrlProp210.xml"/><Relationship Id="rId24" Type="http://schemas.openxmlformats.org/officeDocument/2006/relationships/ctrlProp" Target="../ctrlProps/ctrlProp223.xml"/><Relationship Id="rId32" Type="http://schemas.openxmlformats.org/officeDocument/2006/relationships/ctrlProp" Target="../ctrlProps/ctrlProp231.xml"/><Relationship Id="rId5" Type="http://schemas.openxmlformats.org/officeDocument/2006/relationships/ctrlProp" Target="../ctrlProps/ctrlProp204.xml"/><Relationship Id="rId15" Type="http://schemas.openxmlformats.org/officeDocument/2006/relationships/ctrlProp" Target="../ctrlProps/ctrlProp214.xml"/><Relationship Id="rId23" Type="http://schemas.openxmlformats.org/officeDocument/2006/relationships/ctrlProp" Target="../ctrlProps/ctrlProp222.xml"/><Relationship Id="rId28" Type="http://schemas.openxmlformats.org/officeDocument/2006/relationships/ctrlProp" Target="../ctrlProps/ctrlProp227.xml"/><Relationship Id="rId10" Type="http://schemas.openxmlformats.org/officeDocument/2006/relationships/ctrlProp" Target="../ctrlProps/ctrlProp209.xml"/><Relationship Id="rId19" Type="http://schemas.openxmlformats.org/officeDocument/2006/relationships/ctrlProp" Target="../ctrlProps/ctrlProp218.xml"/><Relationship Id="rId31" Type="http://schemas.openxmlformats.org/officeDocument/2006/relationships/ctrlProp" Target="../ctrlProps/ctrlProp230.xml"/><Relationship Id="rId4" Type="http://schemas.openxmlformats.org/officeDocument/2006/relationships/ctrlProp" Target="../ctrlProps/ctrlProp203.xml"/><Relationship Id="rId9" Type="http://schemas.openxmlformats.org/officeDocument/2006/relationships/ctrlProp" Target="../ctrlProps/ctrlProp208.xml"/><Relationship Id="rId14" Type="http://schemas.openxmlformats.org/officeDocument/2006/relationships/ctrlProp" Target="../ctrlProps/ctrlProp213.xml"/><Relationship Id="rId22" Type="http://schemas.openxmlformats.org/officeDocument/2006/relationships/ctrlProp" Target="../ctrlProps/ctrlProp221.xml"/><Relationship Id="rId27" Type="http://schemas.openxmlformats.org/officeDocument/2006/relationships/ctrlProp" Target="../ctrlProps/ctrlProp226.xml"/><Relationship Id="rId30" Type="http://schemas.openxmlformats.org/officeDocument/2006/relationships/ctrlProp" Target="../ctrlProps/ctrlProp229.xml"/><Relationship Id="rId8" Type="http://schemas.openxmlformats.org/officeDocument/2006/relationships/ctrlProp" Target="../ctrlProps/ctrlProp207.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trlProp" Target="../ctrlProps/ctrlProp234.xml"/><Relationship Id="rId4" Type="http://schemas.openxmlformats.org/officeDocument/2006/relationships/ctrlProp" Target="../ctrlProps/ctrlProp23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6.xml"/><Relationship Id="rId13" Type="http://schemas.openxmlformats.org/officeDocument/2006/relationships/ctrlProp" Target="../ctrlProps/ctrlProp21.xml"/><Relationship Id="rId18" Type="http://schemas.openxmlformats.org/officeDocument/2006/relationships/ctrlProp" Target="../ctrlProps/ctrlProp26.xml"/><Relationship Id="rId26" Type="http://schemas.openxmlformats.org/officeDocument/2006/relationships/ctrlProp" Target="../ctrlProps/ctrlProp34.xml"/><Relationship Id="rId3" Type="http://schemas.openxmlformats.org/officeDocument/2006/relationships/vmlDrawing" Target="../drawings/vmlDrawing2.vml"/><Relationship Id="rId21" Type="http://schemas.openxmlformats.org/officeDocument/2006/relationships/ctrlProp" Target="../ctrlProps/ctrlProp29.xml"/><Relationship Id="rId7" Type="http://schemas.openxmlformats.org/officeDocument/2006/relationships/ctrlProp" Target="../ctrlProps/ctrlProp15.xml"/><Relationship Id="rId12" Type="http://schemas.openxmlformats.org/officeDocument/2006/relationships/ctrlProp" Target="../ctrlProps/ctrlProp20.xml"/><Relationship Id="rId17" Type="http://schemas.openxmlformats.org/officeDocument/2006/relationships/ctrlProp" Target="../ctrlProps/ctrlProp25.xml"/><Relationship Id="rId25" Type="http://schemas.openxmlformats.org/officeDocument/2006/relationships/ctrlProp" Target="../ctrlProps/ctrlProp33.xml"/><Relationship Id="rId2" Type="http://schemas.openxmlformats.org/officeDocument/2006/relationships/drawing" Target="../drawings/drawing2.xml"/><Relationship Id="rId16" Type="http://schemas.openxmlformats.org/officeDocument/2006/relationships/ctrlProp" Target="../ctrlProps/ctrlProp24.xml"/><Relationship Id="rId20" Type="http://schemas.openxmlformats.org/officeDocument/2006/relationships/ctrlProp" Target="../ctrlProps/ctrlProp28.xml"/><Relationship Id="rId1" Type="http://schemas.openxmlformats.org/officeDocument/2006/relationships/printerSettings" Target="../printerSettings/printerSettings2.bin"/><Relationship Id="rId6" Type="http://schemas.openxmlformats.org/officeDocument/2006/relationships/ctrlProp" Target="../ctrlProps/ctrlProp14.xml"/><Relationship Id="rId11" Type="http://schemas.openxmlformats.org/officeDocument/2006/relationships/ctrlProp" Target="../ctrlProps/ctrlProp19.xml"/><Relationship Id="rId24" Type="http://schemas.openxmlformats.org/officeDocument/2006/relationships/ctrlProp" Target="../ctrlProps/ctrlProp32.xml"/><Relationship Id="rId5" Type="http://schemas.openxmlformats.org/officeDocument/2006/relationships/ctrlProp" Target="../ctrlProps/ctrlProp13.xml"/><Relationship Id="rId15" Type="http://schemas.openxmlformats.org/officeDocument/2006/relationships/ctrlProp" Target="../ctrlProps/ctrlProp23.xml"/><Relationship Id="rId23" Type="http://schemas.openxmlformats.org/officeDocument/2006/relationships/ctrlProp" Target="../ctrlProps/ctrlProp31.xml"/><Relationship Id="rId28" Type="http://schemas.openxmlformats.org/officeDocument/2006/relationships/comments" Target="../comments1.xml"/><Relationship Id="rId10" Type="http://schemas.openxmlformats.org/officeDocument/2006/relationships/ctrlProp" Target="../ctrlProps/ctrlProp18.xml"/><Relationship Id="rId19" Type="http://schemas.openxmlformats.org/officeDocument/2006/relationships/ctrlProp" Target="../ctrlProps/ctrlProp27.xml"/><Relationship Id="rId4" Type="http://schemas.openxmlformats.org/officeDocument/2006/relationships/ctrlProp" Target="../ctrlProps/ctrlProp12.xml"/><Relationship Id="rId9" Type="http://schemas.openxmlformats.org/officeDocument/2006/relationships/ctrlProp" Target="../ctrlProps/ctrlProp17.xml"/><Relationship Id="rId14" Type="http://schemas.openxmlformats.org/officeDocument/2006/relationships/ctrlProp" Target="../ctrlProps/ctrlProp22.xml"/><Relationship Id="rId22" Type="http://schemas.openxmlformats.org/officeDocument/2006/relationships/ctrlProp" Target="../ctrlProps/ctrlProp30.xml"/><Relationship Id="rId27" Type="http://schemas.openxmlformats.org/officeDocument/2006/relationships/ctrlProp" Target="../ctrlProps/ctrlProp35.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0.xml"/><Relationship Id="rId13" Type="http://schemas.openxmlformats.org/officeDocument/2006/relationships/ctrlProp" Target="../ctrlProps/ctrlProp45.xml"/><Relationship Id="rId18" Type="http://schemas.openxmlformats.org/officeDocument/2006/relationships/ctrlProp" Target="../ctrlProps/ctrlProp50.xml"/><Relationship Id="rId26" Type="http://schemas.openxmlformats.org/officeDocument/2006/relationships/ctrlProp" Target="../ctrlProps/ctrlProp58.xml"/><Relationship Id="rId3" Type="http://schemas.openxmlformats.org/officeDocument/2006/relationships/vmlDrawing" Target="../drawings/vmlDrawing3.vml"/><Relationship Id="rId21" Type="http://schemas.openxmlformats.org/officeDocument/2006/relationships/ctrlProp" Target="../ctrlProps/ctrlProp53.xml"/><Relationship Id="rId7" Type="http://schemas.openxmlformats.org/officeDocument/2006/relationships/ctrlProp" Target="../ctrlProps/ctrlProp39.xml"/><Relationship Id="rId12" Type="http://schemas.openxmlformats.org/officeDocument/2006/relationships/ctrlProp" Target="../ctrlProps/ctrlProp44.xml"/><Relationship Id="rId17" Type="http://schemas.openxmlformats.org/officeDocument/2006/relationships/ctrlProp" Target="../ctrlProps/ctrlProp49.xml"/><Relationship Id="rId25" Type="http://schemas.openxmlformats.org/officeDocument/2006/relationships/ctrlProp" Target="../ctrlProps/ctrlProp57.xml"/><Relationship Id="rId2" Type="http://schemas.openxmlformats.org/officeDocument/2006/relationships/drawing" Target="../drawings/drawing3.xml"/><Relationship Id="rId16" Type="http://schemas.openxmlformats.org/officeDocument/2006/relationships/ctrlProp" Target="../ctrlProps/ctrlProp48.xml"/><Relationship Id="rId20" Type="http://schemas.openxmlformats.org/officeDocument/2006/relationships/ctrlProp" Target="../ctrlProps/ctrlProp52.xml"/><Relationship Id="rId1" Type="http://schemas.openxmlformats.org/officeDocument/2006/relationships/printerSettings" Target="../printerSettings/printerSettings3.bin"/><Relationship Id="rId6" Type="http://schemas.openxmlformats.org/officeDocument/2006/relationships/ctrlProp" Target="../ctrlProps/ctrlProp38.xml"/><Relationship Id="rId11" Type="http://schemas.openxmlformats.org/officeDocument/2006/relationships/ctrlProp" Target="../ctrlProps/ctrlProp43.xml"/><Relationship Id="rId24" Type="http://schemas.openxmlformats.org/officeDocument/2006/relationships/ctrlProp" Target="../ctrlProps/ctrlProp56.xml"/><Relationship Id="rId5" Type="http://schemas.openxmlformats.org/officeDocument/2006/relationships/ctrlProp" Target="../ctrlProps/ctrlProp37.xml"/><Relationship Id="rId15" Type="http://schemas.openxmlformats.org/officeDocument/2006/relationships/ctrlProp" Target="../ctrlProps/ctrlProp47.xml"/><Relationship Id="rId23" Type="http://schemas.openxmlformats.org/officeDocument/2006/relationships/ctrlProp" Target="../ctrlProps/ctrlProp55.xml"/><Relationship Id="rId28" Type="http://schemas.openxmlformats.org/officeDocument/2006/relationships/comments" Target="../comments2.xml"/><Relationship Id="rId10" Type="http://schemas.openxmlformats.org/officeDocument/2006/relationships/ctrlProp" Target="../ctrlProps/ctrlProp42.xml"/><Relationship Id="rId19" Type="http://schemas.openxmlformats.org/officeDocument/2006/relationships/ctrlProp" Target="../ctrlProps/ctrlProp51.xml"/><Relationship Id="rId4" Type="http://schemas.openxmlformats.org/officeDocument/2006/relationships/ctrlProp" Target="../ctrlProps/ctrlProp36.xml"/><Relationship Id="rId9" Type="http://schemas.openxmlformats.org/officeDocument/2006/relationships/ctrlProp" Target="../ctrlProps/ctrlProp41.xml"/><Relationship Id="rId14" Type="http://schemas.openxmlformats.org/officeDocument/2006/relationships/ctrlProp" Target="../ctrlProps/ctrlProp46.xml"/><Relationship Id="rId22" Type="http://schemas.openxmlformats.org/officeDocument/2006/relationships/ctrlProp" Target="../ctrlProps/ctrlProp54.xml"/><Relationship Id="rId27" Type="http://schemas.openxmlformats.org/officeDocument/2006/relationships/ctrlProp" Target="../ctrlProps/ctrlProp59.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18" Type="http://schemas.openxmlformats.org/officeDocument/2006/relationships/ctrlProp" Target="../ctrlProps/ctrlProp74.xml"/><Relationship Id="rId26" Type="http://schemas.openxmlformats.org/officeDocument/2006/relationships/ctrlProp" Target="../ctrlProps/ctrlProp82.xml"/><Relationship Id="rId3" Type="http://schemas.openxmlformats.org/officeDocument/2006/relationships/vmlDrawing" Target="../drawings/vmlDrawing4.vml"/><Relationship Id="rId21" Type="http://schemas.openxmlformats.org/officeDocument/2006/relationships/ctrlProp" Target="../ctrlProps/ctrlProp77.xml"/><Relationship Id="rId7" Type="http://schemas.openxmlformats.org/officeDocument/2006/relationships/ctrlProp" Target="../ctrlProps/ctrlProp63.xml"/><Relationship Id="rId12" Type="http://schemas.openxmlformats.org/officeDocument/2006/relationships/ctrlProp" Target="../ctrlProps/ctrlProp68.xml"/><Relationship Id="rId17" Type="http://schemas.openxmlformats.org/officeDocument/2006/relationships/ctrlProp" Target="../ctrlProps/ctrlProp73.xml"/><Relationship Id="rId25" Type="http://schemas.openxmlformats.org/officeDocument/2006/relationships/ctrlProp" Target="../ctrlProps/ctrlProp81.xml"/><Relationship Id="rId2" Type="http://schemas.openxmlformats.org/officeDocument/2006/relationships/drawing" Target="../drawings/drawing4.xml"/><Relationship Id="rId16" Type="http://schemas.openxmlformats.org/officeDocument/2006/relationships/ctrlProp" Target="../ctrlProps/ctrlProp72.xml"/><Relationship Id="rId20" Type="http://schemas.openxmlformats.org/officeDocument/2006/relationships/ctrlProp" Target="../ctrlProps/ctrlProp76.xml"/><Relationship Id="rId1" Type="http://schemas.openxmlformats.org/officeDocument/2006/relationships/printerSettings" Target="../printerSettings/printerSettings4.bin"/><Relationship Id="rId6" Type="http://schemas.openxmlformats.org/officeDocument/2006/relationships/ctrlProp" Target="../ctrlProps/ctrlProp62.xml"/><Relationship Id="rId11" Type="http://schemas.openxmlformats.org/officeDocument/2006/relationships/ctrlProp" Target="../ctrlProps/ctrlProp67.xml"/><Relationship Id="rId24" Type="http://schemas.openxmlformats.org/officeDocument/2006/relationships/ctrlProp" Target="../ctrlProps/ctrlProp80.xml"/><Relationship Id="rId5" Type="http://schemas.openxmlformats.org/officeDocument/2006/relationships/ctrlProp" Target="../ctrlProps/ctrlProp61.xml"/><Relationship Id="rId15" Type="http://schemas.openxmlformats.org/officeDocument/2006/relationships/ctrlProp" Target="../ctrlProps/ctrlProp71.xml"/><Relationship Id="rId23" Type="http://schemas.openxmlformats.org/officeDocument/2006/relationships/ctrlProp" Target="../ctrlProps/ctrlProp79.xml"/><Relationship Id="rId28" Type="http://schemas.openxmlformats.org/officeDocument/2006/relationships/comments" Target="../comments3.xml"/><Relationship Id="rId10" Type="http://schemas.openxmlformats.org/officeDocument/2006/relationships/ctrlProp" Target="../ctrlProps/ctrlProp66.xml"/><Relationship Id="rId19" Type="http://schemas.openxmlformats.org/officeDocument/2006/relationships/ctrlProp" Target="../ctrlProps/ctrlProp75.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 Id="rId22" Type="http://schemas.openxmlformats.org/officeDocument/2006/relationships/ctrlProp" Target="../ctrlProps/ctrlProp78.xml"/><Relationship Id="rId27" Type="http://schemas.openxmlformats.org/officeDocument/2006/relationships/ctrlProp" Target="../ctrlProps/ctrlProp8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88.xml"/><Relationship Id="rId13" Type="http://schemas.openxmlformats.org/officeDocument/2006/relationships/ctrlProp" Target="../ctrlProps/ctrlProp93.xml"/><Relationship Id="rId18" Type="http://schemas.openxmlformats.org/officeDocument/2006/relationships/ctrlProp" Target="../ctrlProps/ctrlProp98.xml"/><Relationship Id="rId26" Type="http://schemas.openxmlformats.org/officeDocument/2006/relationships/ctrlProp" Target="../ctrlProps/ctrlProp106.xml"/><Relationship Id="rId3" Type="http://schemas.openxmlformats.org/officeDocument/2006/relationships/vmlDrawing" Target="../drawings/vmlDrawing5.vml"/><Relationship Id="rId21" Type="http://schemas.openxmlformats.org/officeDocument/2006/relationships/ctrlProp" Target="../ctrlProps/ctrlProp101.xml"/><Relationship Id="rId7" Type="http://schemas.openxmlformats.org/officeDocument/2006/relationships/ctrlProp" Target="../ctrlProps/ctrlProp87.xml"/><Relationship Id="rId12" Type="http://schemas.openxmlformats.org/officeDocument/2006/relationships/ctrlProp" Target="../ctrlProps/ctrlProp92.xml"/><Relationship Id="rId17" Type="http://schemas.openxmlformats.org/officeDocument/2006/relationships/ctrlProp" Target="../ctrlProps/ctrlProp97.xml"/><Relationship Id="rId25" Type="http://schemas.openxmlformats.org/officeDocument/2006/relationships/ctrlProp" Target="../ctrlProps/ctrlProp105.xml"/><Relationship Id="rId2" Type="http://schemas.openxmlformats.org/officeDocument/2006/relationships/drawing" Target="../drawings/drawing5.xml"/><Relationship Id="rId16" Type="http://schemas.openxmlformats.org/officeDocument/2006/relationships/ctrlProp" Target="../ctrlProps/ctrlProp96.xml"/><Relationship Id="rId20" Type="http://schemas.openxmlformats.org/officeDocument/2006/relationships/ctrlProp" Target="../ctrlProps/ctrlProp100.xml"/><Relationship Id="rId1" Type="http://schemas.openxmlformats.org/officeDocument/2006/relationships/printerSettings" Target="../printerSettings/printerSettings5.bin"/><Relationship Id="rId6" Type="http://schemas.openxmlformats.org/officeDocument/2006/relationships/ctrlProp" Target="../ctrlProps/ctrlProp86.xml"/><Relationship Id="rId11" Type="http://schemas.openxmlformats.org/officeDocument/2006/relationships/ctrlProp" Target="../ctrlProps/ctrlProp91.xml"/><Relationship Id="rId24" Type="http://schemas.openxmlformats.org/officeDocument/2006/relationships/ctrlProp" Target="../ctrlProps/ctrlProp104.xml"/><Relationship Id="rId5" Type="http://schemas.openxmlformats.org/officeDocument/2006/relationships/ctrlProp" Target="../ctrlProps/ctrlProp85.xml"/><Relationship Id="rId15" Type="http://schemas.openxmlformats.org/officeDocument/2006/relationships/ctrlProp" Target="../ctrlProps/ctrlProp95.xml"/><Relationship Id="rId23" Type="http://schemas.openxmlformats.org/officeDocument/2006/relationships/ctrlProp" Target="../ctrlProps/ctrlProp103.xml"/><Relationship Id="rId10" Type="http://schemas.openxmlformats.org/officeDocument/2006/relationships/ctrlProp" Target="../ctrlProps/ctrlProp90.xml"/><Relationship Id="rId19" Type="http://schemas.openxmlformats.org/officeDocument/2006/relationships/ctrlProp" Target="../ctrlProps/ctrlProp99.xml"/><Relationship Id="rId4" Type="http://schemas.openxmlformats.org/officeDocument/2006/relationships/ctrlProp" Target="../ctrlProps/ctrlProp84.xml"/><Relationship Id="rId9" Type="http://schemas.openxmlformats.org/officeDocument/2006/relationships/ctrlProp" Target="../ctrlProps/ctrlProp89.xml"/><Relationship Id="rId14" Type="http://schemas.openxmlformats.org/officeDocument/2006/relationships/ctrlProp" Target="../ctrlProps/ctrlProp94.xml"/><Relationship Id="rId22" Type="http://schemas.openxmlformats.org/officeDocument/2006/relationships/ctrlProp" Target="../ctrlProps/ctrlProp102.xml"/><Relationship Id="rId27" Type="http://schemas.openxmlformats.org/officeDocument/2006/relationships/comments" Target="../comments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11.xml"/><Relationship Id="rId13" Type="http://schemas.openxmlformats.org/officeDocument/2006/relationships/ctrlProp" Target="../ctrlProps/ctrlProp116.xml"/><Relationship Id="rId18" Type="http://schemas.openxmlformats.org/officeDocument/2006/relationships/ctrlProp" Target="../ctrlProps/ctrlProp121.xml"/><Relationship Id="rId26" Type="http://schemas.openxmlformats.org/officeDocument/2006/relationships/ctrlProp" Target="../ctrlProps/ctrlProp129.xml"/><Relationship Id="rId3" Type="http://schemas.openxmlformats.org/officeDocument/2006/relationships/vmlDrawing" Target="../drawings/vmlDrawing6.vml"/><Relationship Id="rId21" Type="http://schemas.openxmlformats.org/officeDocument/2006/relationships/ctrlProp" Target="../ctrlProps/ctrlProp124.xml"/><Relationship Id="rId7" Type="http://schemas.openxmlformats.org/officeDocument/2006/relationships/ctrlProp" Target="../ctrlProps/ctrlProp110.xml"/><Relationship Id="rId12" Type="http://schemas.openxmlformats.org/officeDocument/2006/relationships/ctrlProp" Target="../ctrlProps/ctrlProp115.xml"/><Relationship Id="rId17" Type="http://schemas.openxmlformats.org/officeDocument/2006/relationships/ctrlProp" Target="../ctrlProps/ctrlProp120.xml"/><Relationship Id="rId25" Type="http://schemas.openxmlformats.org/officeDocument/2006/relationships/ctrlProp" Target="../ctrlProps/ctrlProp128.xml"/><Relationship Id="rId2" Type="http://schemas.openxmlformats.org/officeDocument/2006/relationships/drawing" Target="../drawings/drawing6.xml"/><Relationship Id="rId16" Type="http://schemas.openxmlformats.org/officeDocument/2006/relationships/ctrlProp" Target="../ctrlProps/ctrlProp119.xml"/><Relationship Id="rId20" Type="http://schemas.openxmlformats.org/officeDocument/2006/relationships/ctrlProp" Target="../ctrlProps/ctrlProp123.xml"/><Relationship Id="rId1" Type="http://schemas.openxmlformats.org/officeDocument/2006/relationships/printerSettings" Target="../printerSettings/printerSettings6.bin"/><Relationship Id="rId6" Type="http://schemas.openxmlformats.org/officeDocument/2006/relationships/ctrlProp" Target="../ctrlProps/ctrlProp109.xml"/><Relationship Id="rId11" Type="http://schemas.openxmlformats.org/officeDocument/2006/relationships/ctrlProp" Target="../ctrlProps/ctrlProp114.xml"/><Relationship Id="rId24" Type="http://schemas.openxmlformats.org/officeDocument/2006/relationships/ctrlProp" Target="../ctrlProps/ctrlProp127.xml"/><Relationship Id="rId5" Type="http://schemas.openxmlformats.org/officeDocument/2006/relationships/ctrlProp" Target="../ctrlProps/ctrlProp108.xml"/><Relationship Id="rId15" Type="http://schemas.openxmlformats.org/officeDocument/2006/relationships/ctrlProp" Target="../ctrlProps/ctrlProp118.xml"/><Relationship Id="rId23" Type="http://schemas.openxmlformats.org/officeDocument/2006/relationships/ctrlProp" Target="../ctrlProps/ctrlProp126.xml"/><Relationship Id="rId28" Type="http://schemas.openxmlformats.org/officeDocument/2006/relationships/comments" Target="../comments5.xml"/><Relationship Id="rId10" Type="http://schemas.openxmlformats.org/officeDocument/2006/relationships/ctrlProp" Target="../ctrlProps/ctrlProp113.xml"/><Relationship Id="rId19" Type="http://schemas.openxmlformats.org/officeDocument/2006/relationships/ctrlProp" Target="../ctrlProps/ctrlProp122.xml"/><Relationship Id="rId4" Type="http://schemas.openxmlformats.org/officeDocument/2006/relationships/ctrlProp" Target="../ctrlProps/ctrlProp107.xml"/><Relationship Id="rId9" Type="http://schemas.openxmlformats.org/officeDocument/2006/relationships/ctrlProp" Target="../ctrlProps/ctrlProp112.xml"/><Relationship Id="rId14" Type="http://schemas.openxmlformats.org/officeDocument/2006/relationships/ctrlProp" Target="../ctrlProps/ctrlProp117.xml"/><Relationship Id="rId22" Type="http://schemas.openxmlformats.org/officeDocument/2006/relationships/ctrlProp" Target="../ctrlProps/ctrlProp125.xml"/><Relationship Id="rId27" Type="http://schemas.openxmlformats.org/officeDocument/2006/relationships/ctrlProp" Target="../ctrlProps/ctrlProp130.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35.xml"/><Relationship Id="rId13" Type="http://schemas.openxmlformats.org/officeDocument/2006/relationships/ctrlProp" Target="../ctrlProps/ctrlProp140.xml"/><Relationship Id="rId18" Type="http://schemas.openxmlformats.org/officeDocument/2006/relationships/ctrlProp" Target="../ctrlProps/ctrlProp145.xml"/><Relationship Id="rId26" Type="http://schemas.openxmlformats.org/officeDocument/2006/relationships/ctrlProp" Target="../ctrlProps/ctrlProp153.xml"/><Relationship Id="rId3" Type="http://schemas.openxmlformats.org/officeDocument/2006/relationships/vmlDrawing" Target="../drawings/vmlDrawing7.vml"/><Relationship Id="rId21" Type="http://schemas.openxmlformats.org/officeDocument/2006/relationships/ctrlProp" Target="../ctrlProps/ctrlProp148.xml"/><Relationship Id="rId7" Type="http://schemas.openxmlformats.org/officeDocument/2006/relationships/ctrlProp" Target="../ctrlProps/ctrlProp134.xml"/><Relationship Id="rId12" Type="http://schemas.openxmlformats.org/officeDocument/2006/relationships/ctrlProp" Target="../ctrlProps/ctrlProp139.xml"/><Relationship Id="rId17" Type="http://schemas.openxmlformats.org/officeDocument/2006/relationships/ctrlProp" Target="../ctrlProps/ctrlProp144.xml"/><Relationship Id="rId25" Type="http://schemas.openxmlformats.org/officeDocument/2006/relationships/ctrlProp" Target="../ctrlProps/ctrlProp152.xml"/><Relationship Id="rId2" Type="http://schemas.openxmlformats.org/officeDocument/2006/relationships/drawing" Target="../drawings/drawing7.xml"/><Relationship Id="rId16" Type="http://schemas.openxmlformats.org/officeDocument/2006/relationships/ctrlProp" Target="../ctrlProps/ctrlProp143.xml"/><Relationship Id="rId20" Type="http://schemas.openxmlformats.org/officeDocument/2006/relationships/ctrlProp" Target="../ctrlProps/ctrlProp147.xml"/><Relationship Id="rId1" Type="http://schemas.openxmlformats.org/officeDocument/2006/relationships/printerSettings" Target="../printerSettings/printerSettings7.bin"/><Relationship Id="rId6" Type="http://schemas.openxmlformats.org/officeDocument/2006/relationships/ctrlProp" Target="../ctrlProps/ctrlProp133.xml"/><Relationship Id="rId11" Type="http://schemas.openxmlformats.org/officeDocument/2006/relationships/ctrlProp" Target="../ctrlProps/ctrlProp138.xml"/><Relationship Id="rId24" Type="http://schemas.openxmlformats.org/officeDocument/2006/relationships/ctrlProp" Target="../ctrlProps/ctrlProp151.xml"/><Relationship Id="rId5" Type="http://schemas.openxmlformats.org/officeDocument/2006/relationships/ctrlProp" Target="../ctrlProps/ctrlProp132.xml"/><Relationship Id="rId15" Type="http://schemas.openxmlformats.org/officeDocument/2006/relationships/ctrlProp" Target="../ctrlProps/ctrlProp142.xml"/><Relationship Id="rId23" Type="http://schemas.openxmlformats.org/officeDocument/2006/relationships/ctrlProp" Target="../ctrlProps/ctrlProp150.xml"/><Relationship Id="rId28" Type="http://schemas.openxmlformats.org/officeDocument/2006/relationships/comments" Target="../comments6.xml"/><Relationship Id="rId10" Type="http://schemas.openxmlformats.org/officeDocument/2006/relationships/ctrlProp" Target="../ctrlProps/ctrlProp137.xml"/><Relationship Id="rId19" Type="http://schemas.openxmlformats.org/officeDocument/2006/relationships/ctrlProp" Target="../ctrlProps/ctrlProp146.xml"/><Relationship Id="rId4" Type="http://schemas.openxmlformats.org/officeDocument/2006/relationships/ctrlProp" Target="../ctrlProps/ctrlProp131.xml"/><Relationship Id="rId9" Type="http://schemas.openxmlformats.org/officeDocument/2006/relationships/ctrlProp" Target="../ctrlProps/ctrlProp136.xml"/><Relationship Id="rId14" Type="http://schemas.openxmlformats.org/officeDocument/2006/relationships/ctrlProp" Target="../ctrlProps/ctrlProp141.xml"/><Relationship Id="rId22" Type="http://schemas.openxmlformats.org/officeDocument/2006/relationships/ctrlProp" Target="../ctrlProps/ctrlProp149.xml"/><Relationship Id="rId27" Type="http://schemas.openxmlformats.org/officeDocument/2006/relationships/ctrlProp" Target="../ctrlProps/ctrlProp154.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59.xml"/><Relationship Id="rId13" Type="http://schemas.openxmlformats.org/officeDocument/2006/relationships/ctrlProp" Target="../ctrlProps/ctrlProp164.xml"/><Relationship Id="rId18" Type="http://schemas.openxmlformats.org/officeDocument/2006/relationships/ctrlProp" Target="../ctrlProps/ctrlProp169.xml"/><Relationship Id="rId26" Type="http://schemas.openxmlformats.org/officeDocument/2006/relationships/ctrlProp" Target="../ctrlProps/ctrlProp177.xml"/><Relationship Id="rId3" Type="http://schemas.openxmlformats.org/officeDocument/2006/relationships/vmlDrawing" Target="../drawings/vmlDrawing8.vml"/><Relationship Id="rId21" Type="http://schemas.openxmlformats.org/officeDocument/2006/relationships/ctrlProp" Target="../ctrlProps/ctrlProp172.xml"/><Relationship Id="rId7" Type="http://schemas.openxmlformats.org/officeDocument/2006/relationships/ctrlProp" Target="../ctrlProps/ctrlProp158.xml"/><Relationship Id="rId12" Type="http://schemas.openxmlformats.org/officeDocument/2006/relationships/ctrlProp" Target="../ctrlProps/ctrlProp163.xml"/><Relationship Id="rId17" Type="http://schemas.openxmlformats.org/officeDocument/2006/relationships/ctrlProp" Target="../ctrlProps/ctrlProp168.xml"/><Relationship Id="rId25" Type="http://schemas.openxmlformats.org/officeDocument/2006/relationships/ctrlProp" Target="../ctrlProps/ctrlProp176.xml"/><Relationship Id="rId2" Type="http://schemas.openxmlformats.org/officeDocument/2006/relationships/drawing" Target="../drawings/drawing8.xml"/><Relationship Id="rId16" Type="http://schemas.openxmlformats.org/officeDocument/2006/relationships/ctrlProp" Target="../ctrlProps/ctrlProp167.xml"/><Relationship Id="rId20" Type="http://schemas.openxmlformats.org/officeDocument/2006/relationships/ctrlProp" Target="../ctrlProps/ctrlProp171.xml"/><Relationship Id="rId1" Type="http://schemas.openxmlformats.org/officeDocument/2006/relationships/printerSettings" Target="../printerSettings/printerSettings8.bin"/><Relationship Id="rId6" Type="http://schemas.openxmlformats.org/officeDocument/2006/relationships/ctrlProp" Target="../ctrlProps/ctrlProp157.xml"/><Relationship Id="rId11" Type="http://schemas.openxmlformats.org/officeDocument/2006/relationships/ctrlProp" Target="../ctrlProps/ctrlProp162.xml"/><Relationship Id="rId24" Type="http://schemas.openxmlformats.org/officeDocument/2006/relationships/ctrlProp" Target="../ctrlProps/ctrlProp175.xml"/><Relationship Id="rId5" Type="http://schemas.openxmlformats.org/officeDocument/2006/relationships/ctrlProp" Target="../ctrlProps/ctrlProp156.xml"/><Relationship Id="rId15" Type="http://schemas.openxmlformats.org/officeDocument/2006/relationships/ctrlProp" Target="../ctrlProps/ctrlProp166.xml"/><Relationship Id="rId23" Type="http://schemas.openxmlformats.org/officeDocument/2006/relationships/ctrlProp" Target="../ctrlProps/ctrlProp174.xml"/><Relationship Id="rId28" Type="http://schemas.openxmlformats.org/officeDocument/2006/relationships/comments" Target="../comments7.xml"/><Relationship Id="rId10" Type="http://schemas.openxmlformats.org/officeDocument/2006/relationships/ctrlProp" Target="../ctrlProps/ctrlProp161.xml"/><Relationship Id="rId19" Type="http://schemas.openxmlformats.org/officeDocument/2006/relationships/ctrlProp" Target="../ctrlProps/ctrlProp170.xml"/><Relationship Id="rId4" Type="http://schemas.openxmlformats.org/officeDocument/2006/relationships/ctrlProp" Target="../ctrlProps/ctrlProp155.xml"/><Relationship Id="rId9" Type="http://schemas.openxmlformats.org/officeDocument/2006/relationships/ctrlProp" Target="../ctrlProps/ctrlProp160.xml"/><Relationship Id="rId14" Type="http://schemas.openxmlformats.org/officeDocument/2006/relationships/ctrlProp" Target="../ctrlProps/ctrlProp165.xml"/><Relationship Id="rId22" Type="http://schemas.openxmlformats.org/officeDocument/2006/relationships/ctrlProp" Target="../ctrlProps/ctrlProp173.xml"/><Relationship Id="rId27" Type="http://schemas.openxmlformats.org/officeDocument/2006/relationships/ctrlProp" Target="../ctrlProps/ctrlProp178.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83.xml"/><Relationship Id="rId13" Type="http://schemas.openxmlformats.org/officeDocument/2006/relationships/ctrlProp" Target="../ctrlProps/ctrlProp188.xml"/><Relationship Id="rId18" Type="http://schemas.openxmlformats.org/officeDocument/2006/relationships/ctrlProp" Target="../ctrlProps/ctrlProp193.xml"/><Relationship Id="rId26" Type="http://schemas.openxmlformats.org/officeDocument/2006/relationships/ctrlProp" Target="../ctrlProps/ctrlProp201.xml"/><Relationship Id="rId3" Type="http://schemas.openxmlformats.org/officeDocument/2006/relationships/vmlDrawing" Target="../drawings/vmlDrawing9.vml"/><Relationship Id="rId21" Type="http://schemas.openxmlformats.org/officeDocument/2006/relationships/ctrlProp" Target="../ctrlProps/ctrlProp196.xml"/><Relationship Id="rId7" Type="http://schemas.openxmlformats.org/officeDocument/2006/relationships/ctrlProp" Target="../ctrlProps/ctrlProp182.xml"/><Relationship Id="rId12" Type="http://schemas.openxmlformats.org/officeDocument/2006/relationships/ctrlProp" Target="../ctrlProps/ctrlProp187.xml"/><Relationship Id="rId17" Type="http://schemas.openxmlformats.org/officeDocument/2006/relationships/ctrlProp" Target="../ctrlProps/ctrlProp192.xml"/><Relationship Id="rId25" Type="http://schemas.openxmlformats.org/officeDocument/2006/relationships/ctrlProp" Target="../ctrlProps/ctrlProp200.xml"/><Relationship Id="rId2" Type="http://schemas.openxmlformats.org/officeDocument/2006/relationships/drawing" Target="../drawings/drawing9.xml"/><Relationship Id="rId16" Type="http://schemas.openxmlformats.org/officeDocument/2006/relationships/ctrlProp" Target="../ctrlProps/ctrlProp191.xml"/><Relationship Id="rId20" Type="http://schemas.openxmlformats.org/officeDocument/2006/relationships/ctrlProp" Target="../ctrlProps/ctrlProp195.xml"/><Relationship Id="rId1" Type="http://schemas.openxmlformats.org/officeDocument/2006/relationships/printerSettings" Target="../printerSettings/printerSettings9.bin"/><Relationship Id="rId6" Type="http://schemas.openxmlformats.org/officeDocument/2006/relationships/ctrlProp" Target="../ctrlProps/ctrlProp181.xml"/><Relationship Id="rId11" Type="http://schemas.openxmlformats.org/officeDocument/2006/relationships/ctrlProp" Target="../ctrlProps/ctrlProp186.xml"/><Relationship Id="rId24" Type="http://schemas.openxmlformats.org/officeDocument/2006/relationships/ctrlProp" Target="../ctrlProps/ctrlProp199.xml"/><Relationship Id="rId5" Type="http://schemas.openxmlformats.org/officeDocument/2006/relationships/ctrlProp" Target="../ctrlProps/ctrlProp180.xml"/><Relationship Id="rId15" Type="http://schemas.openxmlformats.org/officeDocument/2006/relationships/ctrlProp" Target="../ctrlProps/ctrlProp190.xml"/><Relationship Id="rId23" Type="http://schemas.openxmlformats.org/officeDocument/2006/relationships/ctrlProp" Target="../ctrlProps/ctrlProp198.xml"/><Relationship Id="rId28" Type="http://schemas.openxmlformats.org/officeDocument/2006/relationships/comments" Target="../comments8.xml"/><Relationship Id="rId10" Type="http://schemas.openxmlformats.org/officeDocument/2006/relationships/ctrlProp" Target="../ctrlProps/ctrlProp185.xml"/><Relationship Id="rId19" Type="http://schemas.openxmlformats.org/officeDocument/2006/relationships/ctrlProp" Target="../ctrlProps/ctrlProp194.xml"/><Relationship Id="rId4" Type="http://schemas.openxmlformats.org/officeDocument/2006/relationships/ctrlProp" Target="../ctrlProps/ctrlProp179.xml"/><Relationship Id="rId9" Type="http://schemas.openxmlformats.org/officeDocument/2006/relationships/ctrlProp" Target="../ctrlProps/ctrlProp184.xml"/><Relationship Id="rId14" Type="http://schemas.openxmlformats.org/officeDocument/2006/relationships/ctrlProp" Target="../ctrlProps/ctrlProp189.xml"/><Relationship Id="rId22" Type="http://schemas.openxmlformats.org/officeDocument/2006/relationships/ctrlProp" Target="../ctrlProps/ctrlProp197.xml"/><Relationship Id="rId27" Type="http://schemas.openxmlformats.org/officeDocument/2006/relationships/ctrlProp" Target="../ctrlProps/ctrlProp20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0000"/>
  </sheetPr>
  <dimension ref="B1:AS147"/>
  <sheetViews>
    <sheetView tabSelected="1" view="pageBreakPreview" topLeftCell="A4" zoomScaleNormal="100" zoomScaleSheetLayoutView="100" workbookViewId="0">
      <selection activeCell="X4" sqref="X4:AC4"/>
    </sheetView>
  </sheetViews>
  <sheetFormatPr defaultColWidth="9" defaultRowHeight="13.5" x14ac:dyDescent="0.15"/>
  <cols>
    <col min="1" max="1" width="0.875" customWidth="1"/>
    <col min="2" max="29" width="3.625" customWidth="1"/>
    <col min="30" max="30" width="3.375" customWidth="1"/>
    <col min="31" max="31" width="6" hidden="1" customWidth="1"/>
    <col min="32" max="32" width="6.875" hidden="1" customWidth="1"/>
    <col min="33" max="33" width="25.25" hidden="1" customWidth="1"/>
    <col min="34" max="34" width="10" hidden="1" customWidth="1"/>
    <col min="35" max="45" width="6" hidden="1" customWidth="1"/>
    <col min="46" max="46" width="4.125" customWidth="1"/>
    <col min="47" max="73" width="3.625" customWidth="1"/>
  </cols>
  <sheetData>
    <row r="1" spans="2:44" ht="5.0999999999999996" customHeight="1" x14ac:dyDescent="0.15"/>
    <row r="2" spans="2:44" ht="30" customHeight="1" x14ac:dyDescent="0.15">
      <c r="B2" s="197" t="s">
        <v>160</v>
      </c>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c r="AH2" s="24" t="s">
        <v>382</v>
      </c>
    </row>
    <row r="3" spans="2:44" ht="24.95" customHeight="1" x14ac:dyDescent="0.15">
      <c r="B3" s="198" t="s">
        <v>161</v>
      </c>
      <c r="C3" s="198"/>
      <c r="D3" s="198"/>
      <c r="E3" s="198"/>
      <c r="F3" s="198"/>
      <c r="G3" s="198"/>
      <c r="H3" s="198"/>
      <c r="I3" s="198"/>
      <c r="J3" s="198"/>
      <c r="K3" s="198"/>
      <c r="L3" s="198"/>
      <c r="M3" s="198"/>
      <c r="N3" s="198"/>
      <c r="O3" s="198"/>
      <c r="P3" s="198"/>
      <c r="Q3" s="198"/>
      <c r="R3" s="198"/>
      <c r="S3" s="198"/>
      <c r="T3" s="198"/>
      <c r="U3" s="198"/>
      <c r="V3" s="198"/>
      <c r="W3" s="198"/>
      <c r="X3" s="198"/>
      <c r="Y3" s="198"/>
      <c r="Z3" s="198"/>
      <c r="AA3" s="198"/>
      <c r="AB3" s="198"/>
      <c r="AC3" s="198"/>
      <c r="AH3" s="148">
        <v>1</v>
      </c>
    </row>
    <row r="4" spans="2:44" ht="30" customHeight="1" x14ac:dyDescent="0.15">
      <c r="W4" s="153" t="s">
        <v>391</v>
      </c>
      <c r="X4" s="213"/>
      <c r="Y4" s="214"/>
      <c r="Z4" s="214"/>
      <c r="AA4" s="214"/>
      <c r="AB4" s="214"/>
      <c r="AC4" s="215"/>
      <c r="AG4" s="1" t="s">
        <v>68</v>
      </c>
      <c r="AH4" s="1"/>
      <c r="AI4" s="1"/>
      <c r="AJ4" s="1"/>
      <c r="AK4" s="1"/>
      <c r="AL4" s="1"/>
      <c r="AM4" s="1"/>
      <c r="AN4" s="1"/>
      <c r="AO4" s="1"/>
      <c r="AP4" s="1"/>
      <c r="AQ4" s="1"/>
      <c r="AR4" s="1"/>
    </row>
    <row r="5" spans="2:44" ht="30" customHeight="1" thickBot="1" x14ac:dyDescent="0.2">
      <c r="B5" s="4" t="s">
        <v>16</v>
      </c>
      <c r="AF5" s="118"/>
      <c r="AG5" s="227" t="s">
        <v>384</v>
      </c>
      <c r="AH5" s="227"/>
      <c r="AI5" s="227" t="s">
        <v>385</v>
      </c>
      <c r="AJ5" s="227"/>
      <c r="AK5" s="225" t="s">
        <v>359</v>
      </c>
      <c r="AL5" s="226"/>
      <c r="AM5" s="225" t="s">
        <v>101</v>
      </c>
      <c r="AN5" s="226"/>
      <c r="AO5" s="225" t="s">
        <v>102</v>
      </c>
      <c r="AP5" s="226"/>
      <c r="AQ5" s="225" t="s">
        <v>103</v>
      </c>
      <c r="AR5" s="226"/>
    </row>
    <row r="6" spans="2:44" s="2" customFormat="1" ht="30" customHeight="1" x14ac:dyDescent="0.15">
      <c r="B6" s="160" t="s">
        <v>17</v>
      </c>
      <c r="C6" s="161"/>
      <c r="D6" s="161"/>
      <c r="E6" s="161"/>
      <c r="F6" s="161"/>
      <c r="G6" s="161"/>
      <c r="H6" s="161"/>
      <c r="I6" s="203"/>
      <c r="J6" s="36"/>
      <c r="K6" s="206"/>
      <c r="L6" s="206"/>
      <c r="M6" s="206"/>
      <c r="N6" s="206"/>
      <c r="O6" s="206"/>
      <c r="P6" s="206"/>
      <c r="Q6" s="206"/>
      <c r="R6" s="206"/>
      <c r="S6" s="207"/>
      <c r="T6" s="204" t="s">
        <v>89</v>
      </c>
      <c r="U6" s="205"/>
      <c r="V6" s="205"/>
      <c r="W6" s="206"/>
      <c r="X6" s="206"/>
      <c r="Y6" s="206"/>
      <c r="Z6" s="206"/>
      <c r="AA6" s="206"/>
      <c r="AB6" s="206"/>
      <c r="AC6" s="230"/>
      <c r="AF6" s="118"/>
      <c r="AG6" s="119" t="s">
        <v>386</v>
      </c>
      <c r="AH6" s="119" t="s">
        <v>387</v>
      </c>
      <c r="AI6" s="119" t="s">
        <v>386</v>
      </c>
      <c r="AJ6" s="119" t="s">
        <v>387</v>
      </c>
      <c r="AK6" s="119" t="s">
        <v>360</v>
      </c>
      <c r="AL6" s="119" t="s">
        <v>361</v>
      </c>
      <c r="AM6" s="119" t="s">
        <v>360</v>
      </c>
      <c r="AN6" s="119" t="s">
        <v>361</v>
      </c>
      <c r="AO6" s="119" t="s">
        <v>360</v>
      </c>
      <c r="AP6" s="119" t="s">
        <v>361</v>
      </c>
      <c r="AQ6" s="119" t="s">
        <v>360</v>
      </c>
      <c r="AR6" s="119" t="s">
        <v>361</v>
      </c>
    </row>
    <row r="7" spans="2:44" s="2" customFormat="1" ht="30" customHeight="1" thickBot="1" x14ac:dyDescent="0.2">
      <c r="B7" s="208" t="s">
        <v>18</v>
      </c>
      <c r="C7" s="209"/>
      <c r="D7" s="209"/>
      <c r="E7" s="209"/>
      <c r="F7" s="209"/>
      <c r="G7" s="209"/>
      <c r="H7" s="209"/>
      <c r="I7" s="210"/>
      <c r="J7" s="71"/>
      <c r="K7" s="211"/>
      <c r="L7" s="211"/>
      <c r="M7" s="211"/>
      <c r="N7" s="211"/>
      <c r="O7" s="211"/>
      <c r="P7" s="211"/>
      <c r="Q7" s="211"/>
      <c r="R7" s="211"/>
      <c r="S7" s="211"/>
      <c r="T7" s="211"/>
      <c r="U7" s="211"/>
      <c r="V7" s="211"/>
      <c r="W7" s="212"/>
      <c r="X7" s="201" t="s">
        <v>19</v>
      </c>
      <c r="Y7" s="202"/>
      <c r="Z7" s="202"/>
      <c r="AA7" s="199" t="s">
        <v>394</v>
      </c>
      <c r="AB7" s="199"/>
      <c r="AC7" s="200"/>
      <c r="AF7" s="134" t="s">
        <v>165</v>
      </c>
      <c r="AG7" s="135">
        <v>0.2</v>
      </c>
      <c r="AH7" s="136" t="s">
        <v>388</v>
      </c>
      <c r="AI7" s="135">
        <v>0.28000000000000003</v>
      </c>
      <c r="AJ7" s="136" t="s">
        <v>388</v>
      </c>
      <c r="AK7" s="135">
        <v>0.4</v>
      </c>
      <c r="AL7" s="136" t="s">
        <v>104</v>
      </c>
      <c r="AM7" s="137">
        <v>0.46</v>
      </c>
      <c r="AN7" s="136" t="s">
        <v>104</v>
      </c>
      <c r="AO7" s="137">
        <v>0.54</v>
      </c>
      <c r="AP7" s="136" t="s">
        <v>104</v>
      </c>
      <c r="AQ7" s="137">
        <v>0.72</v>
      </c>
      <c r="AR7" s="136" t="s">
        <v>104</v>
      </c>
    </row>
    <row r="8" spans="2:44" s="2" customFormat="1" ht="30" customHeight="1" x14ac:dyDescent="0.15">
      <c r="B8" s="72"/>
      <c r="C8" s="72"/>
      <c r="D8" s="72"/>
      <c r="E8" s="72"/>
      <c r="F8" s="72"/>
      <c r="G8" s="72"/>
      <c r="H8" s="72"/>
      <c r="I8" s="72"/>
      <c r="J8" s="72"/>
      <c r="K8" s="72"/>
      <c r="L8" s="72"/>
      <c r="M8" s="72"/>
      <c r="N8" s="72"/>
      <c r="O8" s="73"/>
      <c r="P8" s="73"/>
      <c r="Q8" s="72"/>
      <c r="R8" s="72"/>
      <c r="S8" s="72"/>
      <c r="T8" s="72"/>
      <c r="U8" s="73"/>
      <c r="V8" s="72"/>
      <c r="W8" s="72"/>
      <c r="X8" s="72"/>
      <c r="Y8" s="72"/>
      <c r="Z8" s="72"/>
      <c r="AA8" s="72"/>
      <c r="AB8" s="72"/>
      <c r="AC8" s="72"/>
      <c r="AF8" s="134" t="s">
        <v>166</v>
      </c>
      <c r="AG8" s="135">
        <v>0.2</v>
      </c>
      <c r="AH8" s="136" t="s">
        <v>388</v>
      </c>
      <c r="AI8" s="135">
        <v>0.28000000000000003</v>
      </c>
      <c r="AJ8" s="136" t="s">
        <v>388</v>
      </c>
      <c r="AK8" s="135">
        <v>0.4</v>
      </c>
      <c r="AL8" s="136" t="s">
        <v>388</v>
      </c>
      <c r="AM8" s="137">
        <v>0.46</v>
      </c>
      <c r="AN8" s="136" t="s">
        <v>388</v>
      </c>
      <c r="AO8" s="137">
        <v>0.54</v>
      </c>
      <c r="AP8" s="136" t="s">
        <v>388</v>
      </c>
      <c r="AQ8" s="137">
        <v>0.72</v>
      </c>
      <c r="AR8" s="136" t="s">
        <v>388</v>
      </c>
    </row>
    <row r="9" spans="2:44" s="2" customFormat="1" ht="30" customHeight="1" x14ac:dyDescent="0.15">
      <c r="AF9" s="134" t="s">
        <v>167</v>
      </c>
      <c r="AG9" s="135">
        <v>0.2</v>
      </c>
      <c r="AH9" s="136" t="s">
        <v>388</v>
      </c>
      <c r="AI9" s="135">
        <v>0.28000000000000003</v>
      </c>
      <c r="AJ9" s="136" t="s">
        <v>388</v>
      </c>
      <c r="AK9" s="135">
        <v>0.5</v>
      </c>
      <c r="AL9" s="136" t="s">
        <v>388</v>
      </c>
      <c r="AM9" s="137">
        <v>0.56000000000000005</v>
      </c>
      <c r="AN9" s="136" t="s">
        <v>388</v>
      </c>
      <c r="AO9" s="137">
        <v>1.04</v>
      </c>
      <c r="AP9" s="136" t="s">
        <v>388</v>
      </c>
      <c r="AQ9" s="137">
        <v>1.21</v>
      </c>
      <c r="AR9" s="136" t="s">
        <v>388</v>
      </c>
    </row>
    <row r="10" spans="2:44" s="2" customFormat="1" ht="30" customHeight="1" thickBot="1" x14ac:dyDescent="0.2">
      <c r="B10" s="4" t="s">
        <v>20</v>
      </c>
      <c r="AF10" s="134" t="s">
        <v>168</v>
      </c>
      <c r="AG10" s="135">
        <v>0.23</v>
      </c>
      <c r="AH10" s="136" t="s">
        <v>388</v>
      </c>
      <c r="AI10" s="135">
        <v>0.34</v>
      </c>
      <c r="AJ10" s="136" t="s">
        <v>388</v>
      </c>
      <c r="AK10" s="135">
        <v>0.6</v>
      </c>
      <c r="AL10" s="136" t="s">
        <v>388</v>
      </c>
      <c r="AM10" s="137">
        <v>0.75</v>
      </c>
      <c r="AN10" s="136" t="s">
        <v>388</v>
      </c>
      <c r="AO10" s="137">
        <v>1.25</v>
      </c>
      <c r="AP10" s="136" t="s">
        <v>388</v>
      </c>
      <c r="AQ10" s="137">
        <v>1.47</v>
      </c>
      <c r="AR10" s="136" t="s">
        <v>388</v>
      </c>
    </row>
    <row r="11" spans="2:44" s="2" customFormat="1" ht="30" customHeight="1" x14ac:dyDescent="0.15">
      <c r="B11" s="175" t="s">
        <v>280</v>
      </c>
      <c r="C11" s="176"/>
      <c r="D11" s="176"/>
      <c r="E11" s="176"/>
      <c r="F11" s="176"/>
      <c r="G11" s="176"/>
      <c r="H11" s="176"/>
      <c r="I11" s="177"/>
      <c r="J11" s="164">
        <f>ROUND('Ａ（北）'!J45+'Ａ（北東）'!J45+'Ａ（東）'!J45+'Ａ（南東）'!J45+'Ａ（南）'!J45+'Ａ（南西）'!J45+'Ａ（西）'!J45+'Ａ（北西）'!J45+'Ｃ（屋根・床等）'!L32+'D（基礎）'!H15+'D（基礎）'!H45,2)</f>
        <v>0</v>
      </c>
      <c r="K11" s="164"/>
      <c r="L11" s="165"/>
      <c r="M11" s="182" t="s">
        <v>15</v>
      </c>
      <c r="N11" s="183"/>
      <c r="O11" s="238" t="s">
        <v>162</v>
      </c>
      <c r="P11" s="238"/>
      <c r="Q11" s="238"/>
      <c r="R11" s="238"/>
      <c r="S11" s="238"/>
      <c r="T11" s="238"/>
      <c r="U11" s="238"/>
      <c r="V11" s="238"/>
      <c r="W11" s="238"/>
      <c r="X11" s="164">
        <f>IF(AH24=0,0,ROUNDUP(AI24,1))</f>
        <v>0</v>
      </c>
      <c r="Y11" s="164"/>
      <c r="Z11" s="164"/>
      <c r="AA11" s="165"/>
      <c r="AB11" s="236"/>
      <c r="AC11" s="237"/>
      <c r="AF11" s="134" t="s">
        <v>169</v>
      </c>
      <c r="AG11" s="135">
        <v>0.26</v>
      </c>
      <c r="AH11" s="136">
        <v>3</v>
      </c>
      <c r="AI11" s="135">
        <v>0.46</v>
      </c>
      <c r="AJ11" s="136">
        <v>3</v>
      </c>
      <c r="AK11" s="135">
        <v>0.6</v>
      </c>
      <c r="AL11" s="136">
        <v>3</v>
      </c>
      <c r="AM11" s="137">
        <v>0.87</v>
      </c>
      <c r="AN11" s="136">
        <v>3</v>
      </c>
      <c r="AO11" s="137">
        <v>1.54</v>
      </c>
      <c r="AP11" s="136">
        <v>4</v>
      </c>
      <c r="AQ11" s="137">
        <v>1.67</v>
      </c>
      <c r="AR11" s="136" t="s">
        <v>388</v>
      </c>
    </row>
    <row r="12" spans="2:44" s="2" customFormat="1" ht="30" customHeight="1" thickBot="1" x14ac:dyDescent="0.2">
      <c r="B12" s="174" t="s">
        <v>164</v>
      </c>
      <c r="C12" s="174"/>
      <c r="D12" s="174"/>
      <c r="E12" s="174"/>
      <c r="F12" s="174"/>
      <c r="G12" s="174"/>
      <c r="H12" s="174"/>
      <c r="I12" s="174"/>
      <c r="J12" s="180">
        <f>IF(AH23=0,0,ROUNDUP(AI23,2))</f>
        <v>0</v>
      </c>
      <c r="K12" s="180"/>
      <c r="L12" s="181"/>
      <c r="M12" s="178" t="s">
        <v>23</v>
      </c>
      <c r="N12" s="179"/>
      <c r="O12" s="235" t="s">
        <v>163</v>
      </c>
      <c r="P12" s="235"/>
      <c r="Q12" s="235"/>
      <c r="R12" s="235"/>
      <c r="S12" s="235"/>
      <c r="T12" s="235"/>
      <c r="U12" s="235"/>
      <c r="V12" s="235"/>
      <c r="W12" s="235"/>
      <c r="X12" s="233" t="str">
        <f>IF(AA7="８地域","-",IF(AH25=0,"0",ROUNDDOWN((AH25/J11)*100,1)))</f>
        <v>0</v>
      </c>
      <c r="Y12" s="233"/>
      <c r="Z12" s="233"/>
      <c r="AA12" s="234"/>
      <c r="AB12" s="231"/>
      <c r="AC12" s="232"/>
      <c r="AF12" s="134" t="s">
        <v>170</v>
      </c>
      <c r="AG12" s="135">
        <v>0.26</v>
      </c>
      <c r="AH12" s="136">
        <v>2.8</v>
      </c>
      <c r="AI12" s="135">
        <v>0.46</v>
      </c>
      <c r="AJ12" s="136">
        <v>2.8</v>
      </c>
      <c r="AK12" s="135">
        <v>0.6</v>
      </c>
      <c r="AL12" s="136">
        <v>2.8</v>
      </c>
      <c r="AM12" s="137">
        <v>0.87</v>
      </c>
      <c r="AN12" s="136">
        <v>2.8</v>
      </c>
      <c r="AO12" s="137">
        <v>1.54</v>
      </c>
      <c r="AP12" s="136">
        <v>3.8</v>
      </c>
      <c r="AQ12" s="137">
        <v>1.67</v>
      </c>
      <c r="AR12" s="136" t="s">
        <v>388</v>
      </c>
    </row>
    <row r="13" spans="2:44" s="2" customFormat="1" ht="30" customHeight="1" x14ac:dyDescent="0.15">
      <c r="J13" s="70"/>
      <c r="K13" s="70"/>
      <c r="L13" s="70"/>
      <c r="M13" s="74"/>
      <c r="N13" s="74"/>
      <c r="AF13" s="134" t="s">
        <v>171</v>
      </c>
      <c r="AG13" s="135">
        <v>0.26</v>
      </c>
      <c r="AH13" s="136">
        <v>2.7</v>
      </c>
      <c r="AI13" s="135">
        <v>0.46</v>
      </c>
      <c r="AJ13" s="136">
        <v>2.7</v>
      </c>
      <c r="AK13" s="135">
        <v>0.6</v>
      </c>
      <c r="AL13" s="136">
        <v>2.7</v>
      </c>
      <c r="AM13" s="137">
        <v>0.87</v>
      </c>
      <c r="AN13" s="136">
        <v>2.7</v>
      </c>
      <c r="AO13" s="137">
        <v>1.81</v>
      </c>
      <c r="AP13" s="136">
        <v>4</v>
      </c>
      <c r="AQ13" s="137">
        <v>2.35</v>
      </c>
      <c r="AR13" s="136" t="s">
        <v>388</v>
      </c>
    </row>
    <row r="14" spans="2:44" s="2" customFormat="1" ht="30" customHeight="1" x14ac:dyDescent="0.15">
      <c r="Z14" s="75"/>
      <c r="AA14" s="76"/>
      <c r="AB14" s="76"/>
      <c r="AC14" s="77"/>
      <c r="AF14" s="134" t="s">
        <v>172</v>
      </c>
      <c r="AG14" s="135" t="s">
        <v>388</v>
      </c>
      <c r="AH14" s="136" t="s">
        <v>388</v>
      </c>
      <c r="AI14" s="135" t="s">
        <v>388</v>
      </c>
      <c r="AJ14" s="136">
        <v>5.0999999999999996</v>
      </c>
      <c r="AK14" s="135" t="s">
        <v>104</v>
      </c>
      <c r="AL14" s="136">
        <v>6.7</v>
      </c>
      <c r="AM14" s="137" t="s">
        <v>104</v>
      </c>
      <c r="AN14" s="136">
        <v>6.7</v>
      </c>
      <c r="AO14" s="137" t="s">
        <v>104</v>
      </c>
      <c r="AP14" s="136" t="s">
        <v>388</v>
      </c>
      <c r="AQ14" s="137" t="s">
        <v>104</v>
      </c>
      <c r="AR14" s="136" t="s">
        <v>388</v>
      </c>
    </row>
    <row r="15" spans="2:44" s="2" customFormat="1" ht="30" customHeight="1" thickBot="1" x14ac:dyDescent="0.2">
      <c r="B15" s="4" t="s">
        <v>63</v>
      </c>
      <c r="AF15" s="1"/>
      <c r="AG15" s="1"/>
      <c r="AH15" s="1"/>
      <c r="AI15" s="1"/>
      <c r="AJ15" s="1"/>
      <c r="AK15" s="1"/>
      <c r="AL15" s="1"/>
      <c r="AM15" s="1"/>
      <c r="AN15" s="1"/>
      <c r="AO15" s="1"/>
      <c r="AP15" s="1"/>
      <c r="AQ15" s="1"/>
      <c r="AR15" s="1"/>
    </row>
    <row r="16" spans="2:44" s="2" customFormat="1" ht="30" customHeight="1" thickBot="1" x14ac:dyDescent="0.2">
      <c r="B16" s="220"/>
      <c r="C16" s="221"/>
      <c r="D16" s="221"/>
      <c r="E16" s="221"/>
      <c r="F16" s="221"/>
      <c r="G16" s="221"/>
      <c r="H16" s="221"/>
      <c r="I16" s="222"/>
      <c r="J16" s="184" t="s">
        <v>64</v>
      </c>
      <c r="K16" s="171"/>
      <c r="L16" s="171"/>
      <c r="M16" s="171"/>
      <c r="N16" s="171"/>
      <c r="O16" s="171" t="s">
        <v>65</v>
      </c>
      <c r="P16" s="171"/>
      <c r="Q16" s="171"/>
      <c r="R16" s="171"/>
      <c r="S16" s="171"/>
      <c r="T16" s="172" t="s">
        <v>66</v>
      </c>
      <c r="U16" s="172"/>
      <c r="V16" s="172"/>
      <c r="W16" s="172"/>
      <c r="X16" s="173"/>
      <c r="Z16" s="149"/>
      <c r="AA16" s="166" t="s">
        <v>383</v>
      </c>
      <c r="AB16" s="166"/>
      <c r="AC16" s="167"/>
      <c r="AG16" s="1" t="s">
        <v>362</v>
      </c>
    </row>
    <row r="17" spans="2:44" s="2" customFormat="1" ht="30" customHeight="1" x14ac:dyDescent="0.15">
      <c r="B17" s="160" t="s">
        <v>281</v>
      </c>
      <c r="C17" s="161"/>
      <c r="D17" s="161"/>
      <c r="E17" s="161"/>
      <c r="F17" s="161"/>
      <c r="G17" s="161"/>
      <c r="H17" s="161"/>
      <c r="I17" s="161"/>
      <c r="J17" s="162">
        <f>J12</f>
        <v>0</v>
      </c>
      <c r="K17" s="163"/>
      <c r="L17" s="163"/>
      <c r="M17" s="185" t="s">
        <v>23</v>
      </c>
      <c r="N17" s="186"/>
      <c r="O17" s="216">
        <f>IF(AA7&lt;&gt;"",VLOOKUP(AA7,AF7:AR14,2+(AG17-1)*2,FALSE),"-")</f>
        <v>0.56000000000000005</v>
      </c>
      <c r="P17" s="217"/>
      <c r="Q17" s="217"/>
      <c r="R17" s="185" t="s">
        <v>67</v>
      </c>
      <c r="S17" s="186"/>
      <c r="T17" s="218" t="str">
        <f>IF(O17="-","-",(IF(O17&gt;=AI23,"適合","不適合")))</f>
        <v>適合</v>
      </c>
      <c r="U17" s="218"/>
      <c r="V17" s="218"/>
      <c r="W17" s="218"/>
      <c r="X17" s="219"/>
      <c r="Z17" s="150"/>
      <c r="AA17" s="168" t="s">
        <v>415</v>
      </c>
      <c r="AB17" s="169"/>
      <c r="AC17" s="170"/>
      <c r="AG17" s="138">
        <v>4</v>
      </c>
    </row>
    <row r="18" spans="2:44" s="2" customFormat="1" ht="30" customHeight="1" thickBot="1" x14ac:dyDescent="0.2">
      <c r="B18" s="193" t="s">
        <v>282</v>
      </c>
      <c r="C18" s="194"/>
      <c r="D18" s="194"/>
      <c r="E18" s="194"/>
      <c r="F18" s="194"/>
      <c r="G18" s="194"/>
      <c r="H18" s="194"/>
      <c r="I18" s="194"/>
      <c r="J18" s="195">
        <f>X11</f>
        <v>0</v>
      </c>
      <c r="K18" s="196"/>
      <c r="L18" s="196"/>
      <c r="M18" s="109"/>
      <c r="N18" s="110"/>
      <c r="O18" s="187" t="str">
        <f>IF(AA7&lt;&gt;"",VLOOKUP(AA7,AF7:AR14,3+(AG17-1)*2,FALSE),"-")</f>
        <v>-</v>
      </c>
      <c r="P18" s="188"/>
      <c r="Q18" s="188"/>
      <c r="R18" s="189"/>
      <c r="S18" s="190"/>
      <c r="T18" s="191" t="str">
        <f>IF(O18="-","-",(IF(O18&gt;=AI24,"適合","不適合")))</f>
        <v>-</v>
      </c>
      <c r="U18" s="191"/>
      <c r="V18" s="191"/>
      <c r="W18" s="191"/>
      <c r="X18" s="192"/>
      <c r="Z18" s="150"/>
      <c r="AA18" s="322" t="s">
        <v>414</v>
      </c>
      <c r="AB18" s="228"/>
      <c r="AC18" s="229"/>
      <c r="AF18" s="1"/>
    </row>
    <row r="19" spans="2:44" s="2" customFormat="1" ht="30" customHeight="1" x14ac:dyDescent="0.15">
      <c r="Z19" s="150"/>
      <c r="AA19" s="168" t="s">
        <v>413</v>
      </c>
      <c r="AB19" s="169"/>
      <c r="AC19" s="170"/>
      <c r="AF19" s="31"/>
      <c r="AG19" s="1" t="s">
        <v>363</v>
      </c>
      <c r="AH19" s="1"/>
      <c r="AI19" s="1"/>
      <c r="AJ19" s="1"/>
      <c r="AK19" s="1"/>
      <c r="AL19" s="1"/>
      <c r="AM19" s="1"/>
      <c r="AN19" s="1"/>
      <c r="AO19" s="1"/>
      <c r="AP19" s="1"/>
      <c r="AQ19" s="1"/>
      <c r="AR19" s="1"/>
    </row>
    <row r="20" spans="2:44" s="2" customFormat="1" ht="30" customHeight="1" x14ac:dyDescent="0.15">
      <c r="Z20" s="150"/>
      <c r="AA20" s="169" t="s">
        <v>358</v>
      </c>
      <c r="AB20" s="169"/>
      <c r="AC20" s="170"/>
      <c r="AF20" s="31"/>
      <c r="AG20" s="133">
        <f>VLOOKUP(AA7,$AF$7:$AR$14,2,FALSE)</f>
        <v>0.2</v>
      </c>
      <c r="AH20" s="139" t="str">
        <f>VLOOKUP(AA7,$AF$7:$AR$14,3,FALSE)</f>
        <v>-</v>
      </c>
      <c r="AI20" s="133">
        <f>VLOOKUP(AA7,$AF$7:$AN$14,4,FALSE)</f>
        <v>0.28000000000000003</v>
      </c>
      <c r="AJ20" s="139" t="str">
        <f>VLOOKUP(AA7,$AF$7:$AR$14,5,FALSE)</f>
        <v>-</v>
      </c>
      <c r="AK20" s="133">
        <f>VLOOKUP(AA7,$AF$7:$AR$14,6,FALSE)</f>
        <v>0.5</v>
      </c>
      <c r="AL20" s="139" t="str">
        <f>VLOOKUP(AA7,$AF$7:$AR$14,7,FALSE)</f>
        <v>-</v>
      </c>
      <c r="AM20" s="133">
        <f>VLOOKUP(AA7,$AF$7:$AR$14,8,FALSE)</f>
        <v>0.56000000000000005</v>
      </c>
      <c r="AN20" s="119" t="str">
        <f>VLOOKUP(AA7,$AF$7:$AR$14,9,FALSE)</f>
        <v>-</v>
      </c>
      <c r="AO20" s="133">
        <f>VLOOKUP(AA7,$AF$7:$AR$14,10,FALSE)</f>
        <v>1.04</v>
      </c>
      <c r="AP20" s="119" t="str">
        <f>VLOOKUP(AA7,$AF$7:$AR$14,11,FALSE)</f>
        <v>-</v>
      </c>
      <c r="AQ20" s="133">
        <f>VLOOKUP(AA7,$AF$7:$AR$14,12,FALSE)</f>
        <v>1.21</v>
      </c>
      <c r="AR20" s="119" t="str">
        <f>VLOOKUP(AA7,$AF$7:$AR$14,13,FALSE)</f>
        <v>-</v>
      </c>
    </row>
    <row r="21" spans="2:44" s="2" customFormat="1" ht="30" customHeight="1" thickBot="1" x14ac:dyDescent="0.2">
      <c r="Z21" s="151"/>
      <c r="AA21" s="223" t="s">
        <v>105</v>
      </c>
      <c r="AB21" s="223"/>
      <c r="AC21" s="224"/>
      <c r="AF21" s="31"/>
      <c r="AI21" s="1"/>
      <c r="AJ21" s="1"/>
      <c r="AK21" s="1"/>
      <c r="AL21" s="1"/>
      <c r="AM21" s="1"/>
      <c r="AN21" s="1"/>
      <c r="AO21" s="1"/>
      <c r="AP21" s="1"/>
      <c r="AQ21" s="1"/>
      <c r="AR21" s="1"/>
    </row>
    <row r="22" spans="2:44" s="2" customFormat="1" ht="30" customHeight="1" x14ac:dyDescent="0.15">
      <c r="AG22" s="1" t="s">
        <v>364</v>
      </c>
      <c r="AH22" s="1"/>
      <c r="AI22" s="1"/>
      <c r="AJ22" s="1"/>
      <c r="AK22" s="1"/>
      <c r="AL22" s="1"/>
      <c r="AM22" s="1"/>
      <c r="AN22" s="1"/>
      <c r="AO22" s="1"/>
      <c r="AP22" s="1"/>
      <c r="AQ22" s="1"/>
      <c r="AR22" s="1"/>
    </row>
    <row r="23" spans="2:44" s="2" customFormat="1" ht="30" customHeight="1" x14ac:dyDescent="0.15">
      <c r="C23" s="78" t="s">
        <v>21</v>
      </c>
      <c r="D23" s="79"/>
      <c r="E23" s="79"/>
      <c r="F23" s="79"/>
      <c r="G23" s="79"/>
      <c r="H23" s="79"/>
      <c r="I23" s="79"/>
      <c r="J23" s="79"/>
      <c r="K23" s="79"/>
      <c r="L23" s="79"/>
      <c r="M23" s="79"/>
      <c r="N23" s="79"/>
      <c r="O23" s="79"/>
      <c r="P23" s="79"/>
      <c r="Q23" s="79"/>
      <c r="R23" s="79"/>
      <c r="S23" s="79"/>
      <c r="T23" s="79"/>
      <c r="U23" s="79"/>
      <c r="V23" s="79"/>
      <c r="W23" s="79"/>
      <c r="X23" s="79"/>
      <c r="Y23" s="79"/>
      <c r="Z23" s="79"/>
      <c r="AA23" s="79"/>
      <c r="AB23" s="80"/>
      <c r="AG23" s="119" t="s">
        <v>365</v>
      </c>
      <c r="AH23" s="140">
        <f>'Ａ（北）'!AA48+'Ａ（北東）'!AA48+'Ａ（東）'!AA48+'Ａ（南東）'!AA48+'Ａ（南）'!AA48+'Ａ（南西）'!AA48+'Ａ（西）'!AA48+'Ａ（北西）'!AA48+'Ｂ（熱橋部）'!AC41+'Ｃ（屋根・床等）'!U35+'D（基礎）'!Q30+'D（基礎）'!W45</f>
        <v>0</v>
      </c>
      <c r="AI23" s="1">
        <f>IF(AH23=0,0,AH23/J11)</f>
        <v>0</v>
      </c>
      <c r="AJ23" s="1"/>
      <c r="AK23" s="1"/>
      <c r="AL23" s="1"/>
      <c r="AM23" s="1"/>
      <c r="AN23" s="1"/>
      <c r="AO23" s="1"/>
      <c r="AP23" s="1"/>
      <c r="AQ23" s="1"/>
      <c r="AR23" s="1"/>
    </row>
    <row r="24" spans="2:44" s="2" customFormat="1" ht="30" customHeight="1" x14ac:dyDescent="0.15">
      <c r="C24" s="81" t="s">
        <v>22</v>
      </c>
      <c r="AB24" s="82"/>
      <c r="AG24" s="119" t="s">
        <v>366</v>
      </c>
      <c r="AH24" s="140">
        <f>'Ａ（北）'!AA46+'Ａ（北東）'!AA46+'Ａ（東）'!AA46+'Ａ（南東）'!AA46+'Ａ（南）'!AA46+'Ａ（南西）'!AA46+'Ａ（西）'!AA46+'Ａ（北西）'!AA46+'Ｂ（熱橋部）'!AC39+'Ｃ（屋根・床等）'!U33+'D（基礎）'!Q45</f>
        <v>0</v>
      </c>
      <c r="AI24" s="1">
        <f>IF(AH24=0,0,(AH24/J11)*100)</f>
        <v>0</v>
      </c>
      <c r="AJ24" s="1"/>
      <c r="AK24" s="1"/>
      <c r="AL24" s="1"/>
      <c r="AM24" s="1"/>
      <c r="AN24" s="1"/>
      <c r="AO24" s="1"/>
      <c r="AP24" s="1"/>
      <c r="AQ24" s="1"/>
      <c r="AR24" s="1"/>
    </row>
    <row r="25" spans="2:44" s="2" customFormat="1" ht="30" customHeight="1" x14ac:dyDescent="0.15">
      <c r="C25" s="81" t="s">
        <v>371</v>
      </c>
      <c r="AB25" s="82"/>
      <c r="AG25" s="119" t="s">
        <v>367</v>
      </c>
      <c r="AH25" s="140">
        <f>'Ａ（北）'!AA47+'Ａ（北東）'!AA47+'Ａ（東）'!AA47+'Ａ（南東）'!AA47+'Ａ（南）'!AA47+'Ａ（南西）'!AA47+'Ａ（西）'!AA47+'Ａ（北西）'!AA47+'Ｂ（熱橋部）'!AC40+'Ｃ（屋根・床等）'!U34+'D（基礎）'!T45</f>
        <v>0</v>
      </c>
    </row>
    <row r="26" spans="2:44" s="2" customFormat="1" ht="30" customHeight="1" x14ac:dyDescent="0.15">
      <c r="C26" s="81" t="s">
        <v>28</v>
      </c>
      <c r="AB26" s="82"/>
      <c r="AG26"/>
    </row>
    <row r="27" spans="2:44" s="2" customFormat="1" ht="30" customHeight="1" x14ac:dyDescent="0.15">
      <c r="C27" s="81" t="s">
        <v>50</v>
      </c>
      <c r="G27" s="131" t="s">
        <v>52</v>
      </c>
      <c r="H27" s="132"/>
      <c r="I27" s="81" t="s">
        <v>51</v>
      </c>
      <c r="AB27" s="82"/>
      <c r="AG27"/>
    </row>
    <row r="28" spans="2:44" s="2" customFormat="1" ht="30" customHeight="1" x14ac:dyDescent="0.15">
      <c r="C28" s="81" t="s">
        <v>59</v>
      </c>
      <c r="G28" s="11"/>
      <c r="H28" s="11"/>
      <c r="AB28" s="82"/>
      <c r="AG28"/>
    </row>
    <row r="29" spans="2:44" s="2" customFormat="1" ht="30" customHeight="1" x14ac:dyDescent="0.15">
      <c r="C29" s="81" t="s">
        <v>217</v>
      </c>
      <c r="AB29" s="82"/>
    </row>
    <row r="30" spans="2:44" s="2" customFormat="1" ht="30" customHeight="1" x14ac:dyDescent="0.15">
      <c r="C30" s="83" t="s">
        <v>173</v>
      </c>
      <c r="D30" s="84"/>
      <c r="E30" s="84"/>
      <c r="F30" s="84"/>
      <c r="G30" s="84"/>
      <c r="H30" s="84"/>
      <c r="I30" s="84"/>
      <c r="J30" s="84"/>
      <c r="K30" s="84"/>
      <c r="L30" s="84"/>
      <c r="M30" s="84"/>
      <c r="N30" s="84"/>
      <c r="O30" s="84"/>
      <c r="P30" s="84"/>
      <c r="Q30" s="84"/>
      <c r="R30" s="84"/>
      <c r="S30" s="84"/>
      <c r="T30" s="84"/>
      <c r="U30" s="84"/>
      <c r="V30" s="84"/>
      <c r="W30" s="84"/>
      <c r="X30" s="84"/>
      <c r="Y30" s="84"/>
      <c r="Z30" s="84"/>
      <c r="AA30" s="84"/>
      <c r="AB30" s="85"/>
    </row>
    <row r="31" spans="2:44" s="2" customFormat="1" ht="30" customHeight="1" x14ac:dyDescent="0.15"/>
    <row r="32" spans="2:44" s="2" customFormat="1" ht="20.100000000000001" customHeight="1" x14ac:dyDescent="0.15"/>
    <row r="33" s="2" customFormat="1" ht="20.100000000000001" customHeight="1" x14ac:dyDescent="0.15"/>
    <row r="34" s="2" customFormat="1" ht="20.100000000000001" customHeight="1" x14ac:dyDescent="0.15"/>
    <row r="35" s="2" customFormat="1" ht="20.100000000000001" customHeight="1" x14ac:dyDescent="0.15"/>
    <row r="36" s="2" customFormat="1" ht="20.100000000000001" customHeight="1" x14ac:dyDescent="0.15"/>
    <row r="37" s="2" customFormat="1" ht="20.100000000000001" customHeight="1" x14ac:dyDescent="0.15"/>
    <row r="38" s="2" customFormat="1" ht="20.100000000000001" customHeight="1" x14ac:dyDescent="0.15"/>
    <row r="39" s="2" customFormat="1" ht="20.100000000000001" customHeight="1" x14ac:dyDescent="0.15"/>
    <row r="40" s="2" customFormat="1" ht="20.100000000000001" customHeight="1" x14ac:dyDescent="0.15"/>
    <row r="41" s="2" customFormat="1" ht="20.100000000000001" customHeight="1" x14ac:dyDescent="0.15"/>
    <row r="42" s="2" customFormat="1" ht="20.100000000000001" customHeight="1" x14ac:dyDescent="0.15"/>
    <row r="43" s="2" customFormat="1" ht="20.100000000000001" customHeight="1" x14ac:dyDescent="0.15"/>
    <row r="44" s="2" customFormat="1" ht="20.100000000000001" customHeight="1" x14ac:dyDescent="0.15"/>
    <row r="45" s="2" customFormat="1" ht="20.100000000000001" customHeight="1" x14ac:dyDescent="0.15"/>
    <row r="46" s="2" customFormat="1" ht="20.100000000000001" customHeight="1" x14ac:dyDescent="0.15"/>
    <row r="47" s="2" customFormat="1" ht="20.100000000000001" customHeight="1" x14ac:dyDescent="0.15"/>
    <row r="48" s="2" customFormat="1" ht="20.100000000000001" customHeight="1" x14ac:dyDescent="0.15"/>
    <row r="49" s="2" customFormat="1" ht="20.100000000000001" customHeight="1" x14ac:dyDescent="0.15"/>
    <row r="50" s="2" customFormat="1" ht="20.100000000000001" customHeight="1" x14ac:dyDescent="0.15"/>
    <row r="51" s="2" customFormat="1" ht="20.100000000000001" customHeight="1" x14ac:dyDescent="0.15"/>
    <row r="52" s="2" customFormat="1" ht="20.100000000000001" customHeight="1" x14ac:dyDescent="0.15"/>
    <row r="53" s="2" customFormat="1" ht="20.100000000000001" customHeight="1" x14ac:dyDescent="0.15"/>
    <row r="54" s="2" customFormat="1" ht="20.100000000000001" customHeight="1" x14ac:dyDescent="0.15"/>
    <row r="55" s="2" customFormat="1" ht="20.100000000000001" customHeight="1" x14ac:dyDescent="0.15"/>
    <row r="56" s="2" customFormat="1" ht="20.100000000000001" customHeight="1" x14ac:dyDescent="0.15"/>
    <row r="57" s="2" customFormat="1" ht="20.100000000000001" customHeight="1" x14ac:dyDescent="0.15"/>
    <row r="58" s="2" customFormat="1" ht="20.100000000000001" customHeight="1" x14ac:dyDescent="0.15"/>
    <row r="59" s="2" customFormat="1" ht="20.100000000000001" customHeight="1" x14ac:dyDescent="0.15"/>
    <row r="60" s="2" customFormat="1" ht="20.100000000000001" customHeight="1" x14ac:dyDescent="0.15"/>
    <row r="61" s="2" customFormat="1" ht="20.100000000000001" customHeight="1" x14ac:dyDescent="0.15"/>
    <row r="62" s="2" customFormat="1" ht="20.100000000000001" customHeight="1" x14ac:dyDescent="0.15"/>
    <row r="63" s="2" customFormat="1" ht="20.100000000000001" customHeight="1" x14ac:dyDescent="0.15"/>
    <row r="64" s="2" customFormat="1" ht="20.100000000000001" customHeight="1" x14ac:dyDescent="0.15"/>
    <row r="65" s="2" customFormat="1" ht="20.100000000000001" customHeight="1" x14ac:dyDescent="0.15"/>
    <row r="66" s="2" customFormat="1" ht="20.100000000000001" customHeight="1" x14ac:dyDescent="0.15"/>
    <row r="67" s="2" customFormat="1" ht="20.100000000000001" customHeight="1" x14ac:dyDescent="0.15"/>
    <row r="68" s="2" customFormat="1" ht="20.100000000000001" customHeight="1" x14ac:dyDescent="0.15"/>
    <row r="69" s="2" customFormat="1" ht="20.100000000000001" customHeight="1" x14ac:dyDescent="0.15"/>
    <row r="70" s="2" customFormat="1" ht="20.100000000000001" customHeight="1" x14ac:dyDescent="0.15"/>
    <row r="71" s="2" customFormat="1" ht="20.100000000000001" customHeight="1" x14ac:dyDescent="0.15"/>
    <row r="72" s="2" customFormat="1" ht="20.100000000000001" customHeight="1" x14ac:dyDescent="0.15"/>
    <row r="73" s="2" customFormat="1" ht="20.100000000000001" customHeight="1" x14ac:dyDescent="0.15"/>
    <row r="74" s="2" customFormat="1" ht="20.100000000000001" customHeight="1" x14ac:dyDescent="0.15"/>
    <row r="75" s="2" customFormat="1" ht="20.100000000000001" customHeight="1" x14ac:dyDescent="0.15"/>
    <row r="76" s="2" customFormat="1" ht="20.100000000000001" customHeight="1" x14ac:dyDescent="0.15"/>
    <row r="77" s="2" customFormat="1" ht="20.100000000000001" customHeight="1" x14ac:dyDescent="0.15"/>
    <row r="78" s="2" customFormat="1" ht="20.100000000000001" customHeight="1" x14ac:dyDescent="0.15"/>
    <row r="79" s="2" customFormat="1" ht="20.100000000000001" customHeight="1" x14ac:dyDescent="0.15"/>
    <row r="80" s="2" customFormat="1" ht="20.100000000000001" customHeight="1" x14ac:dyDescent="0.15"/>
    <row r="81" s="2" customFormat="1" ht="20.100000000000001" customHeight="1" x14ac:dyDescent="0.15"/>
    <row r="82" s="2" customFormat="1" ht="20.100000000000001" customHeight="1" x14ac:dyDescent="0.15"/>
    <row r="83" s="2" customFormat="1" ht="20.100000000000001" customHeight="1" x14ac:dyDescent="0.15"/>
    <row r="84" s="2" customFormat="1" ht="20.100000000000001" customHeight="1" x14ac:dyDescent="0.15"/>
    <row r="85" s="2" customFormat="1" ht="20.100000000000001" customHeight="1" x14ac:dyDescent="0.15"/>
    <row r="86" s="2" customFormat="1" ht="20.100000000000001" customHeight="1" x14ac:dyDescent="0.15"/>
    <row r="87" s="2" customFormat="1" ht="20.100000000000001" customHeight="1" x14ac:dyDescent="0.15"/>
    <row r="88" s="2" customFormat="1" ht="20.100000000000001" customHeight="1" x14ac:dyDescent="0.15"/>
    <row r="89" s="2" customFormat="1" ht="20.100000000000001" customHeight="1" x14ac:dyDescent="0.15"/>
    <row r="90" s="2" customFormat="1" ht="20.100000000000001" customHeight="1" x14ac:dyDescent="0.15"/>
    <row r="91" s="2" customFormat="1" ht="20.100000000000001" customHeight="1" x14ac:dyDescent="0.15"/>
    <row r="92" s="2" customFormat="1" ht="20.100000000000001" customHeight="1" x14ac:dyDescent="0.15"/>
    <row r="93" s="2" customFormat="1" ht="20.100000000000001" customHeight="1" x14ac:dyDescent="0.15"/>
    <row r="94" s="2" customFormat="1" ht="20.100000000000001" customHeight="1" x14ac:dyDescent="0.15"/>
    <row r="95" s="2" customFormat="1" ht="20.100000000000001" customHeight="1" x14ac:dyDescent="0.15"/>
    <row r="96" s="2" customFormat="1" ht="20.100000000000001" customHeight="1" x14ac:dyDescent="0.15"/>
    <row r="97" s="2" customFormat="1" ht="20.100000000000001" customHeight="1" x14ac:dyDescent="0.15"/>
    <row r="98" s="2" customFormat="1" ht="20.100000000000001" customHeight="1" x14ac:dyDescent="0.15"/>
    <row r="99" s="2" customFormat="1" ht="20.100000000000001" customHeight="1" x14ac:dyDescent="0.15"/>
    <row r="100" s="2" customFormat="1" ht="20.100000000000001" customHeight="1" x14ac:dyDescent="0.15"/>
    <row r="101" s="2" customFormat="1" ht="20.100000000000001" customHeight="1" x14ac:dyDescent="0.15"/>
    <row r="102" s="2" customFormat="1" ht="20.100000000000001" customHeight="1" x14ac:dyDescent="0.15"/>
    <row r="103" s="2" customFormat="1" ht="20.100000000000001" customHeight="1" x14ac:dyDescent="0.15"/>
    <row r="104" s="2" customFormat="1" ht="20.100000000000001" customHeight="1" x14ac:dyDescent="0.15"/>
    <row r="105" s="2" customFormat="1" ht="20.100000000000001" customHeight="1" x14ac:dyDescent="0.15"/>
    <row r="106" s="2" customFormat="1" ht="20.100000000000001" customHeight="1" x14ac:dyDescent="0.15"/>
    <row r="107" s="2" customFormat="1" ht="20.100000000000001" customHeight="1" x14ac:dyDescent="0.15"/>
    <row r="108" s="2" customFormat="1" ht="20.100000000000001" customHeight="1" x14ac:dyDescent="0.15"/>
    <row r="109" s="2" customFormat="1" ht="20.100000000000001" customHeight="1" x14ac:dyDescent="0.15"/>
    <row r="110" s="2" customFormat="1" ht="20.100000000000001" customHeight="1" x14ac:dyDescent="0.15"/>
    <row r="111" s="2" customFormat="1" ht="20.100000000000001" customHeight="1" x14ac:dyDescent="0.15"/>
    <row r="112" s="2" customFormat="1" ht="20.100000000000001" customHeight="1" x14ac:dyDescent="0.15"/>
    <row r="113" s="2" customFormat="1" ht="20.100000000000001" customHeight="1" x14ac:dyDescent="0.15"/>
    <row r="114" s="2" customFormat="1" ht="20.100000000000001" customHeight="1" x14ac:dyDescent="0.15"/>
    <row r="115" s="2" customFormat="1" ht="20.100000000000001" customHeight="1" x14ac:dyDescent="0.15"/>
    <row r="116" s="2" customFormat="1" ht="20.100000000000001" customHeight="1" x14ac:dyDescent="0.15"/>
    <row r="117" s="2" customFormat="1" ht="20.100000000000001" customHeight="1" x14ac:dyDescent="0.15"/>
    <row r="118" s="2" customFormat="1" ht="20.100000000000001" customHeight="1" x14ac:dyDescent="0.15"/>
    <row r="119" s="2" customFormat="1" ht="20.100000000000001" customHeight="1" x14ac:dyDescent="0.15"/>
    <row r="120" s="2" customFormat="1" ht="20.100000000000001" customHeight="1" x14ac:dyDescent="0.15"/>
    <row r="121" s="2" customFormat="1" ht="20.100000000000001" customHeight="1" x14ac:dyDescent="0.15"/>
    <row r="122" s="2" customFormat="1" ht="20.100000000000001" customHeight="1" x14ac:dyDescent="0.15"/>
    <row r="123" s="2" customFormat="1" ht="20.100000000000001" customHeight="1" x14ac:dyDescent="0.15"/>
    <row r="124" s="2" customFormat="1" ht="20.100000000000001" customHeight="1" x14ac:dyDescent="0.15"/>
    <row r="125" s="2" customFormat="1" ht="20.100000000000001" customHeight="1" x14ac:dyDescent="0.15"/>
    <row r="126" s="2" customFormat="1" ht="20.100000000000001" customHeight="1" x14ac:dyDescent="0.15"/>
    <row r="127" s="2" customFormat="1" ht="20.100000000000001" customHeight="1" x14ac:dyDescent="0.15"/>
    <row r="128" s="2" customFormat="1" ht="20.100000000000001" customHeight="1" x14ac:dyDescent="0.15"/>
    <row r="129" s="2" customFormat="1" ht="20.100000000000001" customHeight="1" x14ac:dyDescent="0.15"/>
    <row r="130" s="2" customFormat="1" ht="20.100000000000001" customHeight="1" x14ac:dyDescent="0.15"/>
    <row r="131" s="2" customFormat="1" ht="20.100000000000001" customHeight="1" x14ac:dyDescent="0.15"/>
    <row r="132" s="2" customFormat="1" ht="20.100000000000001" customHeight="1" x14ac:dyDescent="0.15"/>
    <row r="133" s="2" customFormat="1" ht="20.100000000000001" customHeight="1" x14ac:dyDescent="0.15"/>
    <row r="134" s="2" customFormat="1" ht="20.100000000000001" customHeight="1" x14ac:dyDescent="0.15"/>
    <row r="135" s="2" customFormat="1" ht="20.100000000000001" customHeight="1" x14ac:dyDescent="0.15"/>
    <row r="136" s="2" customFormat="1" ht="20.100000000000001" customHeight="1" x14ac:dyDescent="0.15"/>
    <row r="137" s="2" customFormat="1" ht="20.100000000000001" customHeight="1" x14ac:dyDescent="0.15"/>
    <row r="138" s="2" customFormat="1" ht="20.100000000000001" customHeight="1" x14ac:dyDescent="0.15"/>
    <row r="139" s="2" customFormat="1" ht="20.100000000000001" customHeight="1" x14ac:dyDescent="0.15"/>
    <row r="140" s="2" customFormat="1" ht="20.100000000000001" customHeight="1" x14ac:dyDescent="0.15"/>
    <row r="141" s="2" customFormat="1" ht="20.100000000000001" customHeight="1" x14ac:dyDescent="0.15"/>
    <row r="142" s="3" customFormat="1" ht="20.100000000000001" customHeight="1" x14ac:dyDescent="0.15"/>
    <row r="143" s="3" customFormat="1" ht="20.100000000000001" customHeight="1" x14ac:dyDescent="0.15"/>
    <row r="144" ht="20.100000000000001" customHeight="1" x14ac:dyDescent="0.15"/>
    <row r="145" ht="20.100000000000001" customHeight="1" x14ac:dyDescent="0.15"/>
    <row r="146" ht="20.100000000000001" customHeight="1" x14ac:dyDescent="0.15"/>
    <row r="147" ht="20.100000000000001" customHeight="1" x14ac:dyDescent="0.15"/>
  </sheetData>
  <sheetProtection algorithmName="SHA-512" hashValue="AwZIu8nrTEhwt3kMmauhbyqd0GUHmwqKpUXAdkf8o2WbR3cVb2d/ChwO1PTDPm1wS5ZW4FN3NgPHekjENj48WQ==" saltValue="Ta3ZoiZ5c0SVHo1BOLSZYA==" spinCount="100000" sheet="1" selectLockedCells="1"/>
  <mergeCells count="50">
    <mergeCell ref="AB12:AC12"/>
    <mergeCell ref="X12:AA12"/>
    <mergeCell ref="O12:W12"/>
    <mergeCell ref="AB11:AC11"/>
    <mergeCell ref="O11:W11"/>
    <mergeCell ref="AO5:AP5"/>
    <mergeCell ref="AQ5:AR5"/>
    <mergeCell ref="AG5:AH5"/>
    <mergeCell ref="AI5:AJ5"/>
    <mergeCell ref="AK5:AL5"/>
    <mergeCell ref="AM5:AN5"/>
    <mergeCell ref="R17:S17"/>
    <mergeCell ref="T17:X17"/>
    <mergeCell ref="B16:I16"/>
    <mergeCell ref="AA20:AC20"/>
    <mergeCell ref="AA21:AC21"/>
    <mergeCell ref="AA18:AC18"/>
    <mergeCell ref="AA19:AC19"/>
    <mergeCell ref="B2:AC2"/>
    <mergeCell ref="B3:AC3"/>
    <mergeCell ref="AA7:AC7"/>
    <mergeCell ref="X7:Z7"/>
    <mergeCell ref="B6:I6"/>
    <mergeCell ref="T6:V6"/>
    <mergeCell ref="K6:S6"/>
    <mergeCell ref="B7:I7"/>
    <mergeCell ref="K7:W7"/>
    <mergeCell ref="X4:AC4"/>
    <mergeCell ref="W6:AC6"/>
    <mergeCell ref="O18:Q18"/>
    <mergeCell ref="R18:S18"/>
    <mergeCell ref="T18:X18"/>
    <mergeCell ref="B18:I18"/>
    <mergeCell ref="J18:L18"/>
    <mergeCell ref="B17:I17"/>
    <mergeCell ref="J17:L17"/>
    <mergeCell ref="X11:AA11"/>
    <mergeCell ref="AA16:AC16"/>
    <mergeCell ref="AA17:AC17"/>
    <mergeCell ref="O16:S16"/>
    <mergeCell ref="T16:X16"/>
    <mergeCell ref="B12:I12"/>
    <mergeCell ref="B11:I11"/>
    <mergeCell ref="M12:N12"/>
    <mergeCell ref="J12:L12"/>
    <mergeCell ref="J11:L11"/>
    <mergeCell ref="M11:N11"/>
    <mergeCell ref="J16:N16"/>
    <mergeCell ref="M17:N17"/>
    <mergeCell ref="O17:Q17"/>
  </mergeCells>
  <phoneticPr fontId="4"/>
  <conditionalFormatting sqref="J11:L12">
    <cfRule type="expression" dxfId="223" priority="16">
      <formula>$AH$3&lt;&gt;2</formula>
    </cfRule>
  </conditionalFormatting>
  <conditionalFormatting sqref="J17:L18">
    <cfRule type="expression" dxfId="222" priority="11">
      <formula>$AH$3&lt;&gt;2</formula>
    </cfRule>
  </conditionalFormatting>
  <conditionalFormatting sqref="K6:S6">
    <cfRule type="expression" dxfId="221" priority="46" stopIfTrue="1">
      <formula>$AH$3&lt;&gt;2</formula>
    </cfRule>
  </conditionalFormatting>
  <conditionalFormatting sqref="K7:W7">
    <cfRule type="expression" dxfId="220" priority="26" stopIfTrue="1">
      <formula>$AH$3&lt;&gt;2</formula>
    </cfRule>
  </conditionalFormatting>
  <conditionalFormatting sqref="O17:Q18">
    <cfRule type="expression" dxfId="219" priority="10">
      <formula>$AH$3&lt;&gt;2</formula>
    </cfRule>
  </conditionalFormatting>
  <conditionalFormatting sqref="T17:X18">
    <cfRule type="expression" dxfId="218" priority="2">
      <formula>$AH$3&lt;&gt;2</formula>
    </cfRule>
  </conditionalFormatting>
  <conditionalFormatting sqref="W6:AC6">
    <cfRule type="expression" dxfId="217" priority="39" stopIfTrue="1">
      <formula>$AH$3&lt;&gt;2</formula>
    </cfRule>
  </conditionalFormatting>
  <conditionalFormatting sqref="X11:AA12">
    <cfRule type="expression" dxfId="216" priority="15">
      <formula>$AH$3&lt;&gt;2</formula>
    </cfRule>
  </conditionalFormatting>
  <conditionalFormatting sqref="X4:AC4">
    <cfRule type="expression" dxfId="215" priority="1">
      <formula>$AH$3&lt;&gt;2</formula>
    </cfRule>
  </conditionalFormatting>
  <conditionalFormatting sqref="Z16:Z21">
    <cfRule type="expression" dxfId="214" priority="7" stopIfTrue="1">
      <formula>$AH$3&lt;&gt;2</formula>
    </cfRule>
  </conditionalFormatting>
  <conditionalFormatting sqref="AA7:AC7">
    <cfRule type="expression" dxfId="213" priority="23" stopIfTrue="1">
      <formula>$AH$3&lt;&gt;2</formula>
    </cfRule>
  </conditionalFormatting>
  <conditionalFormatting sqref="AF7:AR14">
    <cfRule type="expression" dxfId="212" priority="3">
      <formula>$AA$7=$AF7</formula>
    </cfRule>
  </conditionalFormatting>
  <dataValidations disablePrompts="1" count="1">
    <dataValidation type="list" allowBlank="1" showInputMessage="1" showErrorMessage="1" sqref="AA7:AC7" xr:uid="{00000000-0002-0000-0000-000000000000}">
      <formula1>"１地域,２地域,３地域,４地域,５地域,６地域,７地域,８地域"</formula1>
    </dataValidation>
  </dataValidations>
  <pageMargins left="0.70866141732283472" right="0.70866141732283472" top="0.74803149606299213" bottom="0.74803149606299213" header="0.31496062992125984" footer="0.31496062992125984"/>
  <pageSetup paperSize="9" scale="81" orientation="portrait" r:id="rId1"/>
  <headerFooter>
    <oddHeader xml:space="preserve">&amp;RVer3.6
</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9672" r:id="rId4" name="Group Box 40">
              <controlPr defaultSize="0" autoFill="0" autoPict="0">
                <anchor moveWithCells="1">
                  <from>
                    <xdr:col>45</xdr:col>
                    <xdr:colOff>0</xdr:colOff>
                    <xdr:row>20</xdr:row>
                    <xdr:rowOff>0</xdr:rowOff>
                  </from>
                  <to>
                    <xdr:col>70</xdr:col>
                    <xdr:colOff>152400</xdr:colOff>
                    <xdr:row>24</xdr:row>
                    <xdr:rowOff>9525</xdr:rowOff>
                  </to>
                </anchor>
              </controlPr>
            </control>
          </mc:Choice>
        </mc:AlternateContent>
        <mc:AlternateContent xmlns:mc="http://schemas.openxmlformats.org/markup-compatibility/2006">
          <mc:Choice Requires="x14">
            <control shapeId="69673" r:id="rId5" name="Option Button 41">
              <controlPr locked="0" defaultSize="0" autoFill="0" autoLine="0" autoPict="0">
                <anchor moveWithCells="1">
                  <from>
                    <xdr:col>47</xdr:col>
                    <xdr:colOff>247650</xdr:colOff>
                    <xdr:row>21</xdr:row>
                    <xdr:rowOff>352425</xdr:rowOff>
                  </from>
                  <to>
                    <xdr:col>48</xdr:col>
                    <xdr:colOff>266700</xdr:colOff>
                    <xdr:row>23</xdr:row>
                    <xdr:rowOff>180975</xdr:rowOff>
                  </to>
                </anchor>
              </controlPr>
            </control>
          </mc:Choice>
        </mc:AlternateContent>
        <mc:AlternateContent xmlns:mc="http://schemas.openxmlformats.org/markup-compatibility/2006">
          <mc:Choice Requires="x14">
            <control shapeId="69674" r:id="rId6" name="Option Button 42">
              <controlPr locked="0" defaultSize="0" autoFill="0" autoLine="0" autoPict="0">
                <anchor moveWithCells="1">
                  <from>
                    <xdr:col>58</xdr:col>
                    <xdr:colOff>76200</xdr:colOff>
                    <xdr:row>22</xdr:row>
                    <xdr:rowOff>47625</xdr:rowOff>
                  </from>
                  <to>
                    <xdr:col>59</xdr:col>
                    <xdr:colOff>123825</xdr:colOff>
                    <xdr:row>23</xdr:row>
                    <xdr:rowOff>123825</xdr:rowOff>
                  </to>
                </anchor>
              </controlPr>
            </control>
          </mc:Choice>
        </mc:AlternateContent>
        <mc:AlternateContent xmlns:mc="http://schemas.openxmlformats.org/markup-compatibility/2006">
          <mc:Choice Requires="x14">
            <control shapeId="69675" r:id="rId7" name="Group Box 43">
              <controlPr locked="0" defaultSize="0" autoFill="0" autoPict="0">
                <anchor moveWithCells="1">
                  <from>
                    <xdr:col>46</xdr:col>
                    <xdr:colOff>247650</xdr:colOff>
                    <xdr:row>21</xdr:row>
                    <xdr:rowOff>247650</xdr:rowOff>
                  </from>
                  <to>
                    <xdr:col>60</xdr:col>
                    <xdr:colOff>152400</xdr:colOff>
                    <xdr:row>24</xdr:row>
                    <xdr:rowOff>333375</xdr:rowOff>
                  </to>
                </anchor>
              </controlPr>
            </control>
          </mc:Choice>
        </mc:AlternateContent>
        <mc:AlternateContent xmlns:mc="http://schemas.openxmlformats.org/markup-compatibility/2006">
          <mc:Choice Requires="x14">
            <control shapeId="69670" r:id="rId8" name="Option Button 38">
              <controlPr locked="0" defaultSize="0" autoFill="0" autoLine="0" autoPict="0">
                <anchor moveWithCells="1">
                  <from>
                    <xdr:col>25</xdr:col>
                    <xdr:colOff>28575</xdr:colOff>
                    <xdr:row>15</xdr:row>
                    <xdr:rowOff>95250</xdr:rowOff>
                  </from>
                  <to>
                    <xdr:col>25</xdr:col>
                    <xdr:colOff>247650</xdr:colOff>
                    <xdr:row>15</xdr:row>
                    <xdr:rowOff>295275</xdr:rowOff>
                  </to>
                </anchor>
              </controlPr>
            </control>
          </mc:Choice>
        </mc:AlternateContent>
        <mc:AlternateContent xmlns:mc="http://schemas.openxmlformats.org/markup-compatibility/2006">
          <mc:Choice Requires="x14">
            <control shapeId="69676" r:id="rId9" name="Option Button 44">
              <controlPr locked="0" defaultSize="0" autoFill="0" autoLine="0" autoPict="0">
                <anchor moveWithCells="1">
                  <from>
                    <xdr:col>25</xdr:col>
                    <xdr:colOff>28575</xdr:colOff>
                    <xdr:row>16</xdr:row>
                    <xdr:rowOff>104775</xdr:rowOff>
                  </from>
                  <to>
                    <xdr:col>25</xdr:col>
                    <xdr:colOff>257175</xdr:colOff>
                    <xdr:row>16</xdr:row>
                    <xdr:rowOff>304800</xdr:rowOff>
                  </to>
                </anchor>
              </controlPr>
            </control>
          </mc:Choice>
        </mc:AlternateContent>
        <mc:AlternateContent xmlns:mc="http://schemas.openxmlformats.org/markup-compatibility/2006">
          <mc:Choice Requires="x14">
            <control shapeId="69677" r:id="rId10" name="Option Button 45">
              <controlPr locked="0" defaultSize="0" autoFill="0" autoLine="0" autoPict="0">
                <anchor moveWithCells="1">
                  <from>
                    <xdr:col>25</xdr:col>
                    <xdr:colOff>28575</xdr:colOff>
                    <xdr:row>17</xdr:row>
                    <xdr:rowOff>104775</xdr:rowOff>
                  </from>
                  <to>
                    <xdr:col>25</xdr:col>
                    <xdr:colOff>257175</xdr:colOff>
                    <xdr:row>17</xdr:row>
                    <xdr:rowOff>304800</xdr:rowOff>
                  </to>
                </anchor>
              </controlPr>
            </control>
          </mc:Choice>
        </mc:AlternateContent>
        <mc:AlternateContent xmlns:mc="http://schemas.openxmlformats.org/markup-compatibility/2006">
          <mc:Choice Requires="x14">
            <control shapeId="69668" r:id="rId11" name="Option Button 36">
              <controlPr locked="0" defaultSize="0" autoFill="0" autoLine="0" autoPict="0">
                <anchor moveWithCells="1">
                  <from>
                    <xdr:col>25</xdr:col>
                    <xdr:colOff>28575</xdr:colOff>
                    <xdr:row>18</xdr:row>
                    <xdr:rowOff>95250</xdr:rowOff>
                  </from>
                  <to>
                    <xdr:col>25</xdr:col>
                    <xdr:colOff>247650</xdr:colOff>
                    <xdr:row>18</xdr:row>
                    <xdr:rowOff>295275</xdr:rowOff>
                  </to>
                </anchor>
              </controlPr>
            </control>
          </mc:Choice>
        </mc:AlternateContent>
        <mc:AlternateContent xmlns:mc="http://schemas.openxmlformats.org/markup-compatibility/2006">
          <mc:Choice Requires="x14">
            <control shapeId="69669" r:id="rId12" name="Option Button 37">
              <controlPr locked="0" defaultSize="0" autoFill="0" autoLine="0" autoPict="0">
                <anchor moveWithCells="1">
                  <from>
                    <xdr:col>25</xdr:col>
                    <xdr:colOff>28575</xdr:colOff>
                    <xdr:row>19</xdr:row>
                    <xdr:rowOff>95250</xdr:rowOff>
                  </from>
                  <to>
                    <xdr:col>25</xdr:col>
                    <xdr:colOff>247650</xdr:colOff>
                    <xdr:row>19</xdr:row>
                    <xdr:rowOff>295275</xdr:rowOff>
                  </to>
                </anchor>
              </controlPr>
            </control>
          </mc:Choice>
        </mc:AlternateContent>
        <mc:AlternateContent xmlns:mc="http://schemas.openxmlformats.org/markup-compatibility/2006">
          <mc:Choice Requires="x14">
            <control shapeId="69682" r:id="rId13" name="Group Box 50">
              <controlPr locked="0" defaultSize="0" autoFill="0" autoPict="0">
                <anchor moveWithCells="1">
                  <from>
                    <xdr:col>47</xdr:col>
                    <xdr:colOff>123825</xdr:colOff>
                    <xdr:row>22</xdr:row>
                    <xdr:rowOff>19050</xdr:rowOff>
                  </from>
                  <to>
                    <xdr:col>61</xdr:col>
                    <xdr:colOff>28575</xdr:colOff>
                    <xdr:row>25</xdr:row>
                    <xdr:rowOff>104775</xdr:rowOff>
                  </to>
                </anchor>
              </controlPr>
            </control>
          </mc:Choice>
        </mc:AlternateContent>
        <mc:AlternateContent xmlns:mc="http://schemas.openxmlformats.org/markup-compatibility/2006">
          <mc:Choice Requires="x14">
            <control shapeId="69684" r:id="rId14" name="Option Button 52">
              <controlPr locked="0" defaultSize="0" autoFill="0" autoLine="0" autoPict="0">
                <anchor moveWithCells="1">
                  <from>
                    <xdr:col>25</xdr:col>
                    <xdr:colOff>28575</xdr:colOff>
                    <xdr:row>20</xdr:row>
                    <xdr:rowOff>85725</xdr:rowOff>
                  </from>
                  <to>
                    <xdr:col>25</xdr:col>
                    <xdr:colOff>247650</xdr:colOff>
                    <xdr:row>20</xdr:row>
                    <xdr:rowOff>285750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B1:AV257"/>
  <sheetViews>
    <sheetView workbookViewId="0"/>
  </sheetViews>
  <sheetFormatPr defaultRowHeight="13.5" x14ac:dyDescent="0.15"/>
  <cols>
    <col min="1" max="1" width="0.875" customWidth="1"/>
    <col min="2" max="3" width="4.125" customWidth="1"/>
    <col min="4" max="5" width="6.375" customWidth="1"/>
    <col min="6" max="27" width="3.625" customWidth="1"/>
    <col min="28" max="28" width="2.75" customWidth="1"/>
    <col min="29" max="30" width="3.625" customWidth="1"/>
    <col min="31" max="31" width="2.375" customWidth="1"/>
    <col min="32" max="32" width="3.625" customWidth="1"/>
    <col min="33" max="33" width="0.875" customWidth="1"/>
    <col min="34" max="34" width="3.625" hidden="1" customWidth="1"/>
    <col min="35" max="35" width="11.25" hidden="1" customWidth="1"/>
    <col min="36" max="36" width="5.625" hidden="1" customWidth="1"/>
    <col min="37" max="37" width="9.25" hidden="1" customWidth="1"/>
    <col min="38" max="38" width="7.5" hidden="1" customWidth="1"/>
    <col min="39" max="39" width="9" hidden="1" customWidth="1"/>
    <col min="40" max="40" width="9.25" hidden="1" customWidth="1"/>
    <col min="41" max="42" width="7.75" hidden="1" customWidth="1"/>
    <col min="43" max="44" width="6.875" hidden="1" customWidth="1"/>
    <col min="45" max="46" width="7.75" hidden="1" customWidth="1"/>
    <col min="47" max="47" width="6.875" hidden="1" customWidth="1"/>
    <col min="48" max="48" width="9" hidden="1" customWidth="1"/>
    <col min="49" max="49" width="9" customWidth="1"/>
  </cols>
  <sheetData>
    <row r="1" spans="2:48" ht="5.0999999999999996" customHeight="1" x14ac:dyDescent="0.15"/>
    <row r="2" spans="2:48" ht="30" customHeight="1" x14ac:dyDescent="0.15">
      <c r="B2" s="421" t="s">
        <v>92</v>
      </c>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F2" s="421"/>
      <c r="AH2" s="24" t="s">
        <v>376</v>
      </c>
    </row>
    <row r="3" spans="2:48" ht="24.95" customHeight="1" thickBot="1" x14ac:dyDescent="0.2">
      <c r="B3" s="23" t="s">
        <v>71</v>
      </c>
      <c r="AH3" s="24">
        <f>共通条件・結果!AH3</f>
        <v>1</v>
      </c>
    </row>
    <row r="4" spans="2:48" ht="22.5" customHeight="1" x14ac:dyDescent="0.15">
      <c r="B4" s="556" t="s">
        <v>74</v>
      </c>
      <c r="C4" s="557"/>
      <c r="D4" s="562" t="s">
        <v>93</v>
      </c>
      <c r="E4" s="562"/>
      <c r="F4" s="562" t="s">
        <v>293</v>
      </c>
      <c r="G4" s="562"/>
      <c r="H4" s="266" t="s">
        <v>294</v>
      </c>
      <c r="I4" s="166"/>
      <c r="J4" s="276" t="s">
        <v>72</v>
      </c>
      <c r="K4" s="277"/>
      <c r="L4" s="276" t="s">
        <v>176</v>
      </c>
      <c r="M4" s="277"/>
      <c r="N4" s="276" t="s">
        <v>147</v>
      </c>
      <c r="O4" s="277"/>
      <c r="P4" s="565" t="s">
        <v>24</v>
      </c>
      <c r="Q4" s="566"/>
      <c r="R4" s="566"/>
      <c r="S4" s="567"/>
      <c r="T4" s="266" t="s">
        <v>285</v>
      </c>
      <c r="U4" s="166"/>
      <c r="V4" s="266" t="s">
        <v>286</v>
      </c>
      <c r="W4" s="166"/>
      <c r="X4" s="266" t="s">
        <v>266</v>
      </c>
      <c r="Y4" s="167"/>
      <c r="Z4" s="276" t="s">
        <v>73</v>
      </c>
      <c r="AA4" s="349"/>
      <c r="AB4" s="349"/>
      <c r="AC4" s="349"/>
      <c r="AD4" s="349"/>
      <c r="AE4" s="349"/>
      <c r="AF4" s="553"/>
      <c r="AN4" t="s">
        <v>2</v>
      </c>
    </row>
    <row r="5" spans="2:48" ht="22.5" customHeight="1" x14ac:dyDescent="0.15">
      <c r="B5" s="558"/>
      <c r="C5" s="559"/>
      <c r="D5" s="563"/>
      <c r="E5" s="563"/>
      <c r="F5" s="563"/>
      <c r="G5" s="563"/>
      <c r="H5" s="268"/>
      <c r="I5" s="268"/>
      <c r="J5" s="278"/>
      <c r="K5" s="279"/>
      <c r="L5" s="278"/>
      <c r="M5" s="279"/>
      <c r="N5" s="278"/>
      <c r="O5" s="279"/>
      <c r="P5" s="382" t="s">
        <v>2</v>
      </c>
      <c r="Q5" s="383"/>
      <c r="R5" s="382" t="s">
        <v>11</v>
      </c>
      <c r="S5" s="383"/>
      <c r="T5" s="267"/>
      <c r="U5" s="268"/>
      <c r="V5" s="267"/>
      <c r="W5" s="268"/>
      <c r="X5" s="268"/>
      <c r="Y5" s="414"/>
      <c r="Z5" s="278"/>
      <c r="AA5" s="350"/>
      <c r="AB5" s="350"/>
      <c r="AC5" s="350"/>
      <c r="AD5" s="350"/>
      <c r="AE5" s="350"/>
      <c r="AF5" s="554"/>
      <c r="AK5" t="s">
        <v>24</v>
      </c>
      <c r="AN5" s="539" t="s">
        <v>74</v>
      </c>
      <c r="AO5" s="541" t="s">
        <v>70</v>
      </c>
      <c r="AP5" s="542"/>
      <c r="AQ5" s="542"/>
      <c r="AR5" s="542"/>
      <c r="AS5" s="542"/>
      <c r="AT5" s="542"/>
      <c r="AU5" s="542"/>
      <c r="AV5" s="543"/>
    </row>
    <row r="6" spans="2:48" ht="22.5" customHeight="1" thickBot="1" x14ac:dyDescent="0.2">
      <c r="B6" s="560"/>
      <c r="C6" s="561"/>
      <c r="D6" s="564"/>
      <c r="E6" s="564"/>
      <c r="F6" s="564"/>
      <c r="G6" s="564"/>
      <c r="H6" s="269"/>
      <c r="I6" s="269"/>
      <c r="J6" s="280"/>
      <c r="K6" s="281"/>
      <c r="L6" s="280"/>
      <c r="M6" s="281"/>
      <c r="N6" s="280"/>
      <c r="O6" s="281"/>
      <c r="P6" s="280"/>
      <c r="Q6" s="281"/>
      <c r="R6" s="280"/>
      <c r="S6" s="281"/>
      <c r="T6" s="269"/>
      <c r="U6" s="269"/>
      <c r="V6" s="269"/>
      <c r="W6" s="269"/>
      <c r="X6" s="269"/>
      <c r="Y6" s="415"/>
      <c r="Z6" s="280"/>
      <c r="AA6" s="351"/>
      <c r="AB6" s="351"/>
      <c r="AC6" s="351"/>
      <c r="AD6" s="351"/>
      <c r="AE6" s="351"/>
      <c r="AF6" s="555"/>
      <c r="AI6" t="s">
        <v>130</v>
      </c>
      <c r="AK6" s="24" t="s">
        <v>87</v>
      </c>
      <c r="AL6" s="24" t="s">
        <v>11</v>
      </c>
      <c r="AN6" s="540"/>
      <c r="AO6" s="24" t="s">
        <v>135</v>
      </c>
      <c r="AP6" s="24" t="s">
        <v>136</v>
      </c>
      <c r="AQ6" s="24" t="s">
        <v>137</v>
      </c>
      <c r="AR6" s="24" t="s">
        <v>138</v>
      </c>
      <c r="AS6" s="24" t="s">
        <v>139</v>
      </c>
      <c r="AT6" s="24" t="s">
        <v>140</v>
      </c>
      <c r="AU6" s="24" t="s">
        <v>141</v>
      </c>
      <c r="AV6" s="24" t="s">
        <v>142</v>
      </c>
    </row>
    <row r="7" spans="2:48" ht="24.95" customHeight="1" x14ac:dyDescent="0.15">
      <c r="B7" s="547"/>
      <c r="C7" s="475"/>
      <c r="D7" s="544"/>
      <c r="E7" s="544"/>
      <c r="F7" s="288"/>
      <c r="G7" s="298"/>
      <c r="H7" s="249"/>
      <c r="I7" s="250"/>
      <c r="J7" s="451"/>
      <c r="K7" s="452"/>
      <c r="L7" s="535"/>
      <c r="M7" s="536"/>
      <c r="N7" s="251"/>
      <c r="O7" s="252"/>
      <c r="P7" s="533" t="str">
        <f>IF(OR($B$7="",F7=""),"",IF(OR(D7="屋根",D7="天井"),1,IF(OR(D7="ピット等",D7="その他床",D7="外気床"),0,VLOOKUP($B$7,$AJ$7:$AL$14,2,0))))</f>
        <v/>
      </c>
      <c r="Q7" s="534"/>
      <c r="R7" s="533" t="str">
        <f>IF(OR($B$7="",F7=""),"",IF(OR(D7="屋根",D7="天井"),1,IF(OR(D7="ピット等",D7="その他床",D7="外気床"),0,VLOOKUP($B$7,$AJ$7:$AL$14,3,0))))</f>
        <v/>
      </c>
      <c r="S7" s="534"/>
      <c r="T7" s="525" t="str">
        <f t="shared" ref="T7:T36" si="0">IF(F7="","",IF(AI7=FALSE,"0.0",F7*H7*0.034*P7/L7))</f>
        <v/>
      </c>
      <c r="U7" s="526"/>
      <c r="V7" s="525" t="str">
        <f>IF(ISERROR(R7/L7),"-",IF(F7="","",IF(AI7=FALSE,"0.0",F7*H7*0.034*R7/L7)))</f>
        <v>-</v>
      </c>
      <c r="W7" s="526"/>
      <c r="X7" s="551" t="str">
        <f t="shared" ref="X7:X36" si="1">IF(F7="","",F7*H7*J7/L7)</f>
        <v/>
      </c>
      <c r="Y7" s="552"/>
      <c r="Z7" s="528"/>
      <c r="AA7" s="529"/>
      <c r="AB7" s="529"/>
      <c r="AC7" s="529"/>
      <c r="AD7" s="529"/>
      <c r="AE7" s="529"/>
      <c r="AF7" s="530"/>
      <c r="AI7" s="39" t="b">
        <v>1</v>
      </c>
      <c r="AJ7" s="26" t="s">
        <v>143</v>
      </c>
      <c r="AK7" s="27">
        <f>IF(共通条件・結果!AA7="８地域","0.325",IF(共通条件・結果!AA7="７地域",0.307,IF(共通条件・結果!AA7="６地域",0.341,IF(共通条件・結果!AA7="５地域",0.373,IF(共通条件・結果!AA7="４地域",0.322,IF(共通条件・結果!AA7="３地域",0.335,IF(共通条件・結果!AA7="２地域",0.341,IF(共通条件・結果!AA7="１地域",0.329))))))))</f>
        <v>0.33500000000000002</v>
      </c>
      <c r="AL7" s="27">
        <f>IF(共通条件・結果!AA7="８地域","-",IF(共通条件・結果!AA7="７地域",0.227,IF(共通条件・結果!AA7="６地域",0.261,IF(共通条件・結果!AA7="５地域",0.238,IF(共通条件・結果!AA7="４地域",0.256,IF(共通条件・結果!AA7="３地域",0.284,IF(共通条件・結果!AA7="２地域",0.263,IF(共通条件・結果!AA7="１地域",0.26))))))))</f>
        <v>0.28399999999999997</v>
      </c>
      <c r="AN7" s="24" t="s">
        <v>75</v>
      </c>
      <c r="AO7" s="495">
        <v>1</v>
      </c>
      <c r="AP7" s="495"/>
      <c r="AQ7" s="495"/>
      <c r="AR7" s="495"/>
      <c r="AS7" s="495"/>
      <c r="AT7" s="495"/>
      <c r="AU7" s="495"/>
      <c r="AV7" s="495"/>
    </row>
    <row r="8" spans="2:48" ht="24.95" customHeight="1" x14ac:dyDescent="0.15">
      <c r="B8" s="548"/>
      <c r="C8" s="458"/>
      <c r="D8" s="504"/>
      <c r="E8" s="504"/>
      <c r="F8" s="288"/>
      <c r="G8" s="298"/>
      <c r="H8" s="288"/>
      <c r="I8" s="289"/>
      <c r="J8" s="409"/>
      <c r="K8" s="410"/>
      <c r="L8" s="512"/>
      <c r="M8" s="513"/>
      <c r="N8" s="253"/>
      <c r="O8" s="254"/>
      <c r="P8" s="505" t="str">
        <f>IF(OR($B$7="",F8=""),"",IF(OR(D8="屋根",D8="天井"),1,IF(OR(D8="ピット等",D8="その他床",D8="外気床"),0,VLOOKUP($B$7,$AJ$7:$AL$14,2,0))))</f>
        <v/>
      </c>
      <c r="Q8" s="506"/>
      <c r="R8" s="505" t="str">
        <f>IF(OR($B$7="",F8=""),"",IF(OR(D8="屋根",D8="天井"),1,IF(OR(D8="ピット等",D8="その他床",D8="外気床"),0,VLOOKUP($B$7,$AJ$7:$AL$14,3,0))))</f>
        <v/>
      </c>
      <c r="S8" s="506"/>
      <c r="T8" s="505" t="str">
        <f t="shared" si="0"/>
        <v/>
      </c>
      <c r="U8" s="506"/>
      <c r="V8" s="505" t="str">
        <f>IF(ISERROR(R8/L8),"-",IF(F8="","",IF(AI8=FALSE,"0.0",F8*H8*0.034*R8/L8)))</f>
        <v>-</v>
      </c>
      <c r="W8" s="506"/>
      <c r="X8" s="366" t="str">
        <f t="shared" si="1"/>
        <v/>
      </c>
      <c r="Y8" s="367"/>
      <c r="Z8" s="507"/>
      <c r="AA8" s="508"/>
      <c r="AB8" s="508"/>
      <c r="AC8" s="508"/>
      <c r="AD8" s="508"/>
      <c r="AE8" s="508"/>
      <c r="AF8" s="509"/>
      <c r="AI8" s="39" t="b">
        <v>1</v>
      </c>
      <c r="AJ8" s="26" t="s">
        <v>99</v>
      </c>
      <c r="AK8" s="27">
        <f>IF(共通条件・結果!AA7="８地域","0.414",IF(共通条件・結果!AA7="７地域",0.415,IF(共通条件・結果!AA7="６地域",0.431,IF(共通条件・結果!AA7="５地域",0.437,IF(共通条件・結果!AA7="４地域",0.426,IF(共通条件・結果!AA7="３地域",0.39,IF(共通条件・結果!AA7="２地域",0.412,IF(共通条件・結果!AA7="１地域",0.43))))))))</f>
        <v>0.39</v>
      </c>
      <c r="AL8" s="27">
        <f>IF(共通条件・結果!AA7="８地域","-",IF(共通条件・結果!AA7="７地域",0.281,IF(共通条件・結果!AA7="６地域",0.325,IF(共通条件・結果!AA7="５地域",0.31,IF(共通条件・結果!AA7="４地域",0.33,IF(共通条件・結果!AA7="３地域",0.348,IF(共通条件・結果!AA7="２地域",0.341,IF(共通条件・結果!AA7="１地域",0.333))))))))</f>
        <v>0.34799999999999998</v>
      </c>
      <c r="AN8" s="24" t="s">
        <v>76</v>
      </c>
      <c r="AO8" s="495"/>
      <c r="AP8" s="495"/>
      <c r="AQ8" s="495"/>
      <c r="AR8" s="495"/>
      <c r="AS8" s="495"/>
      <c r="AT8" s="495"/>
      <c r="AU8" s="495"/>
      <c r="AV8" s="495"/>
    </row>
    <row r="9" spans="2:48" ht="24.95" customHeight="1" x14ac:dyDescent="0.15">
      <c r="B9" s="548"/>
      <c r="C9" s="458"/>
      <c r="D9" s="504"/>
      <c r="E9" s="504"/>
      <c r="F9" s="288"/>
      <c r="G9" s="298"/>
      <c r="H9" s="288"/>
      <c r="I9" s="289"/>
      <c r="J9" s="409"/>
      <c r="K9" s="410"/>
      <c r="L9" s="512"/>
      <c r="M9" s="513"/>
      <c r="N9" s="253"/>
      <c r="O9" s="254"/>
      <c r="P9" s="505" t="str">
        <f>IF(OR($B$7="",F9=""),"",IF(OR(D9="屋根",D9="天井"),1,IF(OR(D9="ピット等",D9="その他床",D9="外気床"),0,VLOOKUP($B$7,$AJ$7:$AL$14,2,0))))</f>
        <v/>
      </c>
      <c r="Q9" s="506"/>
      <c r="R9" s="505" t="str">
        <f>IF(OR($B$7="",F9=""),"",IF(OR(D9="屋根",D9="天井"),1,IF(OR(D9="ピット等",D9="その他床",D9="外気床"),0,VLOOKUP($B$7,$AJ$7:$AL$14,3,0))))</f>
        <v/>
      </c>
      <c r="S9" s="506"/>
      <c r="T9" s="505" t="str">
        <f t="shared" si="0"/>
        <v/>
      </c>
      <c r="U9" s="506"/>
      <c r="V9" s="505" t="str">
        <f t="shared" ref="V9:V36" si="2">IF(ISERROR(R9/L9),"-",IF(F9="","",IF(AI9=FALSE,"0.0",F9*H9*0.034*R9/L9)))</f>
        <v>-</v>
      </c>
      <c r="W9" s="506"/>
      <c r="X9" s="366" t="str">
        <f t="shared" si="1"/>
        <v/>
      </c>
      <c r="Y9" s="367"/>
      <c r="Z9" s="507"/>
      <c r="AA9" s="508"/>
      <c r="AB9" s="508"/>
      <c r="AC9" s="508"/>
      <c r="AD9" s="508"/>
      <c r="AE9" s="508"/>
      <c r="AF9" s="509"/>
      <c r="AI9" s="39" t="b">
        <v>1</v>
      </c>
      <c r="AJ9" s="26" t="s">
        <v>94</v>
      </c>
      <c r="AK9" s="27">
        <f>IF(共通条件・結果!AA7="８地域","0.515",IF(共通条件・結果!AA7="７地域",0.509,IF(共通条件・結果!AA7="６地域",0.512,IF(共通条件・結果!AA7="５地域",0.5,IF(共通条件・結果!AA7="４地域",0.518,IF(共通条件・結果!AA7="３地域",0.468,IF(共通条件・結果!AA7="２地域",0.503,IF(共通条件・結果!AA7="１地域",0.545))))))))</f>
        <v>0.46800000000000003</v>
      </c>
      <c r="AL9" s="27">
        <f>IF(共通条件・結果!AA7="８地域","-",IF(共通条件・結果!AA7="７地域",0.543,IF(共通条件・結果!AA7="６地域",0.579,IF(共通条件・結果!AA7="５地域",0.568,IF(共通条件・結果!AA7="４地域",0.531,IF(共通条件・結果!AA7="３地域",0.54,IF(共通条件・結果!AA7="２地域",0.554,IF(共通条件・結果!AA7="１地域",0.564))))))))</f>
        <v>0.54</v>
      </c>
      <c r="AN9" s="24" t="s">
        <v>144</v>
      </c>
      <c r="AO9" s="25">
        <v>0.32900000000000001</v>
      </c>
      <c r="AP9" s="25">
        <v>0.34100000000000003</v>
      </c>
      <c r="AQ9" s="25">
        <v>0.33500000000000002</v>
      </c>
      <c r="AR9" s="25">
        <v>0.32200000000000001</v>
      </c>
      <c r="AS9" s="25">
        <v>0.373</v>
      </c>
      <c r="AT9" s="25">
        <v>0.34100000000000003</v>
      </c>
      <c r="AU9" s="25">
        <v>0.307</v>
      </c>
      <c r="AV9" s="25">
        <v>0.32500000000000001</v>
      </c>
    </row>
    <row r="10" spans="2:48" ht="24.95" customHeight="1" x14ac:dyDescent="0.15">
      <c r="B10" s="548"/>
      <c r="C10" s="458"/>
      <c r="D10" s="504"/>
      <c r="E10" s="504"/>
      <c r="F10" s="288"/>
      <c r="G10" s="298"/>
      <c r="H10" s="288"/>
      <c r="I10" s="289"/>
      <c r="J10" s="409"/>
      <c r="K10" s="410"/>
      <c r="L10" s="512"/>
      <c r="M10" s="513"/>
      <c r="N10" s="253"/>
      <c r="O10" s="254"/>
      <c r="P10" s="505" t="str">
        <f>IF(OR($B$7="",F10=""),"",IF(OR(D10="屋根",D10="天井"),1,IF(OR(D10="ピット等",D10="その他床",D10="外気床"),0,VLOOKUP($B$7,$AJ$7:$AL$14,2,0))))</f>
        <v/>
      </c>
      <c r="Q10" s="506"/>
      <c r="R10" s="505" t="str">
        <f>IF(OR($B$7="",F10=""),"",IF(OR(D10="屋根",D10="天井"),1,IF(OR(D10="ピット等",D10="その他床",D10="外気床"),0,VLOOKUP($B$7,$AJ$7:$AL$14,3,0))))</f>
        <v/>
      </c>
      <c r="S10" s="506"/>
      <c r="T10" s="505" t="str">
        <f t="shared" si="0"/>
        <v/>
      </c>
      <c r="U10" s="506"/>
      <c r="V10" s="505" t="str">
        <f t="shared" si="2"/>
        <v>-</v>
      </c>
      <c r="W10" s="506"/>
      <c r="X10" s="366" t="str">
        <f t="shared" si="1"/>
        <v/>
      </c>
      <c r="Y10" s="367"/>
      <c r="Z10" s="507"/>
      <c r="AA10" s="508"/>
      <c r="AB10" s="508"/>
      <c r="AC10" s="508"/>
      <c r="AD10" s="508"/>
      <c r="AE10" s="508"/>
      <c r="AF10" s="509"/>
      <c r="AI10" s="39" t="b">
        <v>1</v>
      </c>
      <c r="AJ10" s="26" t="s">
        <v>95</v>
      </c>
      <c r="AK10" s="27">
        <f>IF(共通条件・結果!AA7="８地域","0.528",IF(共通条件・結果!AA7="７地域",0.49,IF(共通条件・結果!AA7="６地域",0.498,IF(共通条件・結果!AA7="５地域",0.5,IF(共通条件・結果!AA7="４地域",0.508,IF(共通条件・結果!AA7="３地域",0.487,IF(共通条件・結果!AA7="２地域",0.527,IF(共通条件・結果!AA7="１地域",0.56))))))))</f>
        <v>0.48699999999999999</v>
      </c>
      <c r="AL10" s="27">
        <f>IF(共通条件・結果!AA7="８地域","-",IF(共通条件・結果!AA7="７地域",0.843,IF(共通条件・結果!AA7="６地域",0.833,IF(共通条件・結果!AA7="５地域",0.846,IF(共通条件・結果!AA7="４地域",0.724,IF(共通条件・結果!AA7="３地域",0.751,IF(共通条件・結果!AA7="２地域",0.766,IF(共通条件・結果!AA7="１地域",0.823))))))))</f>
        <v>0.751</v>
      </c>
      <c r="AN10" s="24" t="s">
        <v>78</v>
      </c>
      <c r="AO10" s="25">
        <v>0.43</v>
      </c>
      <c r="AP10" s="25">
        <v>0.41199999999999998</v>
      </c>
      <c r="AQ10" s="25">
        <v>0.39</v>
      </c>
      <c r="AR10" s="25">
        <v>0.42599999999999999</v>
      </c>
      <c r="AS10" s="25">
        <v>0.437</v>
      </c>
      <c r="AT10" s="25">
        <v>0.43099999999999999</v>
      </c>
      <c r="AU10" s="25">
        <v>0.41499999999999998</v>
      </c>
      <c r="AV10" s="25">
        <v>0.41399999999999998</v>
      </c>
    </row>
    <row r="11" spans="2:48" ht="24.95" customHeight="1" thickBot="1" x14ac:dyDescent="0.2">
      <c r="B11" s="549"/>
      <c r="C11" s="550"/>
      <c r="D11" s="496"/>
      <c r="E11" s="496"/>
      <c r="F11" s="241"/>
      <c r="G11" s="240"/>
      <c r="H11" s="241"/>
      <c r="I11" s="240"/>
      <c r="J11" s="483"/>
      <c r="K11" s="484"/>
      <c r="L11" s="537"/>
      <c r="M11" s="538"/>
      <c r="N11" s="253"/>
      <c r="O11" s="254"/>
      <c r="P11" s="499" t="str">
        <f>IF(OR($B$7="",F11=""),"",IF(OR(D11="屋根",D11="天井"),1,IF(OR(D11="ピット等",D11="その他床",D11="外気床"),0,VLOOKUP($B$7,$AJ$7:$AL$14,2,0))))</f>
        <v/>
      </c>
      <c r="Q11" s="500"/>
      <c r="R11" s="499" t="str">
        <f>IF(OR($B$7="",F11=""),"",IF(OR(D11="屋根",D11="天井"),1,IF(OR(D11="ピット等",D11="その他床",D11="外気床"),0,VLOOKUP($B$7,$AJ$7:$AL$14,3,0))))</f>
        <v/>
      </c>
      <c r="S11" s="500"/>
      <c r="T11" s="510" t="str">
        <f t="shared" si="0"/>
        <v/>
      </c>
      <c r="U11" s="511"/>
      <c r="V11" s="510" t="str">
        <f t="shared" si="2"/>
        <v>-</v>
      </c>
      <c r="W11" s="511"/>
      <c r="X11" s="545" t="str">
        <f t="shared" si="1"/>
        <v/>
      </c>
      <c r="Y11" s="546"/>
      <c r="Z11" s="501"/>
      <c r="AA11" s="502"/>
      <c r="AB11" s="502"/>
      <c r="AC11" s="502"/>
      <c r="AD11" s="502"/>
      <c r="AE11" s="502"/>
      <c r="AF11" s="503"/>
      <c r="AI11" s="39" t="b">
        <v>1</v>
      </c>
      <c r="AJ11" s="26" t="s">
        <v>96</v>
      </c>
      <c r="AK11" s="27">
        <f>IF(共通条件・結果!AA7="８地域","0.480",IF(共通条件・結果!AA7="７地域",0.412,IF(共通条件・結果!AA7="６地域",0.434,IF(共通条件・結果!AA7="５地域",0.472,IF(共通条件・結果!AA7="４地域",0.437,IF(共通条件・結果!AA7="３地域",0.476,IF(共通条件・結果!AA7="２地域",0.507,IF(共通条件・結果!AA7="１地域",0.502))))))))</f>
        <v>0.47599999999999998</v>
      </c>
      <c r="AL11" s="27">
        <f>IF(共通条件・結果!AA7="８地域","-",IF(共通条件・結果!AA7="７地域",1.023,IF(共通条件・結果!AA7="６地域",0.936,IF(共通条件・結果!AA7="５地域",0.983,IF(共通条件・結果!AA7="４地域",0.815,IF(共通条件・結果!AA7="３地域",0.851,IF(共通条件・結果!AA7="２地域",0.856,IF(共通条件・結果!AA7="１地域",0.935))))))))</f>
        <v>0.85099999999999998</v>
      </c>
      <c r="AN11" s="24" t="s">
        <v>79</v>
      </c>
      <c r="AO11" s="25">
        <v>0.54500000000000004</v>
      </c>
      <c r="AP11" s="25">
        <v>0.503</v>
      </c>
      <c r="AQ11" s="25">
        <v>0.46800000000000003</v>
      </c>
      <c r="AR11" s="25">
        <v>0.51800000000000002</v>
      </c>
      <c r="AS11" s="25">
        <v>0.5</v>
      </c>
      <c r="AT11" s="25">
        <v>0.51200000000000001</v>
      </c>
      <c r="AU11" s="25">
        <v>0.50900000000000001</v>
      </c>
      <c r="AV11" s="25">
        <v>0.51500000000000001</v>
      </c>
    </row>
    <row r="12" spans="2:48" ht="24.95" customHeight="1" x14ac:dyDescent="0.15">
      <c r="B12" s="514"/>
      <c r="C12" s="515"/>
      <c r="D12" s="544"/>
      <c r="E12" s="544"/>
      <c r="F12" s="481"/>
      <c r="G12" s="532"/>
      <c r="H12" s="249"/>
      <c r="I12" s="250"/>
      <c r="J12" s="451"/>
      <c r="K12" s="452"/>
      <c r="L12" s="535"/>
      <c r="M12" s="536"/>
      <c r="N12" s="251"/>
      <c r="O12" s="252"/>
      <c r="P12" s="533" t="str">
        <f>IF(OR($B$12="",F12=""),"",IF(OR(D12="屋根",D12="天井"),1,IF(OR(D12="ピット等",D12="その他床",D12="外気床"),0,VLOOKUP($B$12,$AJ$7:$AL$14,2,0))))</f>
        <v/>
      </c>
      <c r="Q12" s="534"/>
      <c r="R12" s="533" t="str">
        <f>IF(OR($B$12="",F12=""),"",IF(OR(D12="屋根",D12="天井"),1,IF(OR(D12="ピット等",D12="その他床",D12="外気床"),0,VLOOKUP($B$12,$AJ$7:$AL$14,3,0))))</f>
        <v/>
      </c>
      <c r="S12" s="534"/>
      <c r="T12" s="525" t="str">
        <f t="shared" si="0"/>
        <v/>
      </c>
      <c r="U12" s="526"/>
      <c r="V12" s="525" t="str">
        <f t="shared" si="2"/>
        <v>-</v>
      </c>
      <c r="W12" s="526"/>
      <c r="X12" s="314" t="str">
        <f t="shared" si="1"/>
        <v/>
      </c>
      <c r="Y12" s="527"/>
      <c r="Z12" s="528"/>
      <c r="AA12" s="529"/>
      <c r="AB12" s="529"/>
      <c r="AC12" s="529"/>
      <c r="AD12" s="529"/>
      <c r="AE12" s="529"/>
      <c r="AF12" s="530"/>
      <c r="AI12" s="39" t="b">
        <v>1</v>
      </c>
      <c r="AJ12" s="26" t="s">
        <v>97</v>
      </c>
      <c r="AK12" s="27">
        <f>IF(共通条件・結果!AA7="８地域","0.517",IF(共通条件・結果!AA7="７地域",0.479,IF(共通条件・結果!AA7="６地域",0.491,IF(共通条件・結果!AA7="５地域",0.52,IF(共通条件・結果!AA7="４地域",0.481,IF(共通条件・結果!AA7="３地域",0.55,IF(共通条件・結果!AA7="２地域",0.548,IF(共通条件・結果!AA7="１地域",0.526))))))))</f>
        <v>0.55000000000000004</v>
      </c>
      <c r="AL12" s="27">
        <f>IF(共通条件・結果!AA7="８地域","-",IF(共通条件・結果!AA7="７地域",0.848,IF(共通条件・結果!AA7="６地域",0.763,IF(共通条件・結果!AA7="５地域",0.815,IF(共通条件・結果!AA7="４地域",0.723,IF(共通条件・結果!AA7="３地域",0.75,IF(共通条件・結果!AA7="２地域",0.753,IF(共通条件・結果!AA7="１地域",0.79))))))))</f>
        <v>0.75</v>
      </c>
      <c r="AN12" s="24" t="s">
        <v>80</v>
      </c>
      <c r="AO12" s="25">
        <v>0.56000000000000005</v>
      </c>
      <c r="AP12" s="25">
        <v>0.52700000000000002</v>
      </c>
      <c r="AQ12" s="25">
        <v>0.48699999999999999</v>
      </c>
      <c r="AR12" s="25">
        <v>0.50800000000000001</v>
      </c>
      <c r="AS12" s="25">
        <v>0.5</v>
      </c>
      <c r="AT12" s="25">
        <v>0.498</v>
      </c>
      <c r="AU12" s="25">
        <v>0.49</v>
      </c>
      <c r="AV12" s="25">
        <v>0.52800000000000002</v>
      </c>
    </row>
    <row r="13" spans="2:48" ht="24.95" customHeight="1" x14ac:dyDescent="0.15">
      <c r="B13" s="516"/>
      <c r="C13" s="517"/>
      <c r="D13" s="504"/>
      <c r="E13" s="504"/>
      <c r="F13" s="288"/>
      <c r="G13" s="298"/>
      <c r="H13" s="288"/>
      <c r="I13" s="289"/>
      <c r="J13" s="409"/>
      <c r="K13" s="410"/>
      <c r="L13" s="512"/>
      <c r="M13" s="513"/>
      <c r="N13" s="253"/>
      <c r="O13" s="254"/>
      <c r="P13" s="505" t="str">
        <f>IF(OR($B$12="",F13=""),"",IF(OR(D13="屋根",D13="天井"),1,IF(OR(D13="ピット等",D13="その他床",D13="外気床"),0,VLOOKUP($B$12,$AJ$7:$AL$14,2,0))))</f>
        <v/>
      </c>
      <c r="Q13" s="506"/>
      <c r="R13" s="505" t="str">
        <f>IF(OR($B$12="",F13=""),"",IF(OR(D13="屋根",D13="天井"),1,IF(OR(D13="ピット等",D13="その他床",D13="外気床"),0,VLOOKUP($B$12,$AJ$7:$AL$14,3,0))))</f>
        <v/>
      </c>
      <c r="S13" s="506"/>
      <c r="T13" s="505" t="str">
        <f t="shared" si="0"/>
        <v/>
      </c>
      <c r="U13" s="506"/>
      <c r="V13" s="505" t="str">
        <f t="shared" si="2"/>
        <v>-</v>
      </c>
      <c r="W13" s="506"/>
      <c r="X13" s="366" t="str">
        <f t="shared" si="1"/>
        <v/>
      </c>
      <c r="Y13" s="367"/>
      <c r="Z13" s="507"/>
      <c r="AA13" s="508"/>
      <c r="AB13" s="508"/>
      <c r="AC13" s="508"/>
      <c r="AD13" s="508"/>
      <c r="AE13" s="508"/>
      <c r="AF13" s="509"/>
      <c r="AI13" s="39" t="b">
        <v>1</v>
      </c>
      <c r="AJ13" s="26" t="s">
        <v>98</v>
      </c>
      <c r="AK13" s="27">
        <f>IF(共通条件・結果!AA7="８地域","0.505",IF(共通条件・結果!AA7="７地域",0.495,IF(共通条件・結果!AA7="６地域",0.504,IF(共通条件・結果!AA7="５地域",0.518,IF(共通条件・結果!AA7="４地域",0.481,IF(共通条件・結果!AA7="３地域",0.553,IF(共通条件・結果!AA7="２地域",0.529,IF(共通条件・結果!AA7="１地域",0.508))))))))</f>
        <v>0.55300000000000005</v>
      </c>
      <c r="AL13" s="27">
        <f>IF(共通条件・結果!AA7="８地域","-",IF(共通条件・結果!AA7="７地域",0.548,IF(共通条件・結果!AA7="６地域",0.523,IF(共通条件・結果!AA7="５地域",0.538,IF(共通条件・結果!AA7="４地域",0.527,IF(共通条件・結果!AA7="３地域",0.542,IF(共通条件・結果!AA7="２地域",0.544,IF(共通条件・結果!AA7="１地域",0.535))))))))</f>
        <v>0.54200000000000004</v>
      </c>
      <c r="AN13" s="24" t="s">
        <v>81</v>
      </c>
      <c r="AO13" s="25">
        <v>0.502</v>
      </c>
      <c r="AP13" s="25">
        <v>0.50700000000000001</v>
      </c>
      <c r="AQ13" s="25">
        <v>0.47599999999999998</v>
      </c>
      <c r="AR13" s="25">
        <v>0.437</v>
      </c>
      <c r="AS13" s="25">
        <v>0.47199999999999998</v>
      </c>
      <c r="AT13" s="25">
        <v>0.434</v>
      </c>
      <c r="AU13" s="25">
        <v>0.41199999999999998</v>
      </c>
      <c r="AV13" s="25">
        <v>0.48</v>
      </c>
    </row>
    <row r="14" spans="2:48" ht="24.95" customHeight="1" x14ac:dyDescent="0.15">
      <c r="B14" s="516"/>
      <c r="C14" s="517"/>
      <c r="D14" s="504"/>
      <c r="E14" s="504"/>
      <c r="F14" s="288"/>
      <c r="G14" s="298"/>
      <c r="H14" s="288"/>
      <c r="I14" s="289"/>
      <c r="J14" s="409"/>
      <c r="K14" s="410"/>
      <c r="L14" s="512"/>
      <c r="M14" s="513"/>
      <c r="N14" s="253"/>
      <c r="O14" s="254"/>
      <c r="P14" s="505" t="str">
        <f>IF(OR($B$12="",F14=""),"",IF(OR(D14="屋根",D14="天井"),1,IF(OR(D14="ピット等",D14="その他床",D14="外気床"),0,VLOOKUP($B$12,$AJ$7:$AL$14,2,0))))</f>
        <v/>
      </c>
      <c r="Q14" s="506"/>
      <c r="R14" s="505" t="str">
        <f>IF(OR($B$12="",F14=""),"",IF(OR(D14="屋根",D14="天井"),1,IF(OR(D14="ピット等",D14="その他床",D14="外気床"),0,VLOOKUP($B$12,$AJ$7:$AL$14,3,0))))</f>
        <v/>
      </c>
      <c r="S14" s="506"/>
      <c r="T14" s="505" t="str">
        <f t="shared" si="0"/>
        <v/>
      </c>
      <c r="U14" s="506"/>
      <c r="V14" s="505" t="str">
        <f t="shared" si="2"/>
        <v>-</v>
      </c>
      <c r="W14" s="506"/>
      <c r="X14" s="366" t="str">
        <f t="shared" si="1"/>
        <v/>
      </c>
      <c r="Y14" s="367"/>
      <c r="Z14" s="507"/>
      <c r="AA14" s="508"/>
      <c r="AB14" s="508"/>
      <c r="AC14" s="508"/>
      <c r="AD14" s="508"/>
      <c r="AE14" s="508"/>
      <c r="AF14" s="509"/>
      <c r="AI14" s="39" t="b">
        <v>1</v>
      </c>
      <c r="AJ14" s="26" t="s">
        <v>100</v>
      </c>
      <c r="AK14" s="27">
        <f>IF(共通条件・結果!AA7="８地域","0.411",IF(共通条件・結果!AA7="７地域",0.406,IF(共通条件・結果!AA7="６地域",0.427,IF(共通条件・結果!AA7="５地域",0.442,IF(共通条件・結果!AA7="４地域",0.401,IF(共通条件・結果!AA7="３地域",0.447,IF(共通条件・結果!AA7="２地域",0.428,IF(共通条件・結果!AA7="１地域",0.411))))))))</f>
        <v>0.44700000000000001</v>
      </c>
      <c r="AL14" s="27">
        <f>IF(共通条件・結果!AA7="８地域","-",IF(共通条件・結果!AA7="７地域",0.284,IF(共通条件・結果!AA7="６地域",0.317,IF(共通条件・結果!AA7="５地域",0.297,IF(共通条件・結果!AA7="４地域",0.326,IF(共通条件・結果!AA7="３地域",0.351,IF(共通条件・結果!AA7="２地域",0.341,IF(共通条件・結果!AA7="１地域",0.325))))))))</f>
        <v>0.35099999999999998</v>
      </c>
      <c r="AN14" s="24" t="s">
        <v>82</v>
      </c>
      <c r="AO14" s="25">
        <v>0.52600000000000002</v>
      </c>
      <c r="AP14" s="25">
        <v>0.54800000000000004</v>
      </c>
      <c r="AQ14" s="25">
        <v>0.55000000000000004</v>
      </c>
      <c r="AR14" s="25">
        <v>0.48099999999999998</v>
      </c>
      <c r="AS14" s="25">
        <v>0.52</v>
      </c>
      <c r="AT14" s="25">
        <v>0.49099999999999999</v>
      </c>
      <c r="AU14" s="25">
        <v>0.47899999999999998</v>
      </c>
      <c r="AV14" s="25">
        <v>0.51700000000000002</v>
      </c>
    </row>
    <row r="15" spans="2:48" ht="24.95" customHeight="1" x14ac:dyDescent="0.15">
      <c r="B15" s="516"/>
      <c r="C15" s="517"/>
      <c r="D15" s="504"/>
      <c r="E15" s="504"/>
      <c r="F15" s="288"/>
      <c r="G15" s="298"/>
      <c r="H15" s="288"/>
      <c r="I15" s="289"/>
      <c r="J15" s="409"/>
      <c r="K15" s="410"/>
      <c r="L15" s="512"/>
      <c r="M15" s="513"/>
      <c r="N15" s="253"/>
      <c r="O15" s="254"/>
      <c r="P15" s="505" t="str">
        <f>IF(OR($B$12="",F15=""),"",IF(OR(D15="屋根",D15="天井"),1,IF(OR(D15="ピット等",D15="その他床",D15="外気床"),0,VLOOKUP($B$12,$AJ$7:$AL$14,2,0))))</f>
        <v/>
      </c>
      <c r="Q15" s="506"/>
      <c r="R15" s="505" t="str">
        <f>IF(OR($B$12="",F15=""),"",IF(OR(D15="屋根",D15="天井"),1,IF(OR(D15="ピット等",D15="その他床",D15="外気床"),0,VLOOKUP($B$12,$AJ$7:$AL$14,3,0))))</f>
        <v/>
      </c>
      <c r="S15" s="506"/>
      <c r="T15" s="505" t="str">
        <f t="shared" si="0"/>
        <v/>
      </c>
      <c r="U15" s="506"/>
      <c r="V15" s="505" t="str">
        <f t="shared" si="2"/>
        <v>-</v>
      </c>
      <c r="W15" s="506"/>
      <c r="X15" s="366" t="str">
        <f t="shared" si="1"/>
        <v/>
      </c>
      <c r="Y15" s="367"/>
      <c r="Z15" s="507"/>
      <c r="AA15" s="508"/>
      <c r="AB15" s="508"/>
      <c r="AC15" s="508"/>
      <c r="AD15" s="508"/>
      <c r="AE15" s="508"/>
      <c r="AF15" s="509"/>
      <c r="AI15" s="39" t="b">
        <v>1</v>
      </c>
      <c r="AN15" s="24" t="s">
        <v>83</v>
      </c>
      <c r="AO15" s="25">
        <v>0.50800000000000001</v>
      </c>
      <c r="AP15" s="25">
        <v>0.52900000000000003</v>
      </c>
      <c r="AQ15" s="25">
        <v>0.55300000000000005</v>
      </c>
      <c r="AR15" s="25">
        <v>0.48099999999999998</v>
      </c>
      <c r="AS15" s="25">
        <v>0.51800000000000002</v>
      </c>
      <c r="AT15" s="25">
        <v>0.504</v>
      </c>
      <c r="AU15" s="25">
        <v>0.495</v>
      </c>
      <c r="AV15" s="25">
        <v>0.505</v>
      </c>
    </row>
    <row r="16" spans="2:48" ht="24.95" customHeight="1" thickBot="1" x14ac:dyDescent="0.2">
      <c r="B16" s="518"/>
      <c r="C16" s="519"/>
      <c r="D16" s="496"/>
      <c r="E16" s="496"/>
      <c r="F16" s="241"/>
      <c r="G16" s="240"/>
      <c r="H16" s="241"/>
      <c r="I16" s="240"/>
      <c r="J16" s="483"/>
      <c r="K16" s="484"/>
      <c r="L16" s="568"/>
      <c r="M16" s="569"/>
      <c r="N16" s="253"/>
      <c r="O16" s="254"/>
      <c r="P16" s="499" t="str">
        <f>IF(OR($B$12="",F16=""),"",IF(OR(D16="屋根",D16="天井"),1,IF(OR(D16="ピット等",D16="その他床",D16="外気床"),0,VLOOKUP($B$12,$AJ$7:$AL$14,2,0))))</f>
        <v/>
      </c>
      <c r="Q16" s="500"/>
      <c r="R16" s="499" t="str">
        <f>IF(OR($B$12="",F16=""),"",IF(OR(D16="屋根",D16="天井"),1,IF(OR(D16="ピット等",D16="その他床",D16="外気床"),0,VLOOKUP($B$12,$AJ$7:$AL$14,3,0))))</f>
        <v/>
      </c>
      <c r="S16" s="500"/>
      <c r="T16" s="510" t="str">
        <f t="shared" si="0"/>
        <v/>
      </c>
      <c r="U16" s="511"/>
      <c r="V16" s="510" t="str">
        <f t="shared" si="2"/>
        <v>-</v>
      </c>
      <c r="W16" s="511"/>
      <c r="X16" s="317" t="str">
        <f t="shared" si="1"/>
        <v/>
      </c>
      <c r="Y16" s="381"/>
      <c r="Z16" s="501"/>
      <c r="AA16" s="502"/>
      <c r="AB16" s="502"/>
      <c r="AC16" s="502"/>
      <c r="AD16" s="502"/>
      <c r="AE16" s="502"/>
      <c r="AF16" s="503"/>
      <c r="AI16" s="39" t="b">
        <v>1</v>
      </c>
      <c r="AN16" s="24" t="s">
        <v>77</v>
      </c>
      <c r="AO16" s="25">
        <v>0.41099999999999998</v>
      </c>
      <c r="AP16" s="25">
        <v>0.42799999999999999</v>
      </c>
      <c r="AQ16" s="25">
        <v>0.44700000000000001</v>
      </c>
      <c r="AR16" s="25">
        <v>0.40100000000000002</v>
      </c>
      <c r="AS16" s="25">
        <v>0.442</v>
      </c>
      <c r="AT16" s="25">
        <v>0.42699999999999999</v>
      </c>
      <c r="AU16" s="25">
        <v>0.40600000000000003</v>
      </c>
      <c r="AV16" s="25">
        <v>0.41099999999999998</v>
      </c>
    </row>
    <row r="17" spans="2:48" ht="24.95" customHeight="1" x14ac:dyDescent="0.15">
      <c r="B17" s="521"/>
      <c r="C17" s="522"/>
      <c r="D17" s="504"/>
      <c r="E17" s="504"/>
      <c r="F17" s="288"/>
      <c r="G17" s="298"/>
      <c r="H17" s="288"/>
      <c r="I17" s="289"/>
      <c r="J17" s="409"/>
      <c r="K17" s="410"/>
      <c r="L17" s="535"/>
      <c r="M17" s="536"/>
      <c r="N17" s="251"/>
      <c r="O17" s="252"/>
      <c r="P17" s="533" t="str">
        <f>IF(OR($B$17="",F17=""),"",IF(OR(D17="屋根",D17="天井"),1,IF(OR(D17="ピット等",D17="その他床",D17="外気床"),0,VLOOKUP($B$17,$AJ$7:$AL$14,2,0))))</f>
        <v/>
      </c>
      <c r="Q17" s="534"/>
      <c r="R17" s="533" t="str">
        <f>IF(OR($B$17="",F17=""),"",IF(OR(D17="屋根",D17="天井"),1,IF(OR(D17="ピット等",D17="その他床",D17="外気床"),0,VLOOKUP($B$17,$AJ$7:$AL$14,3,0))))</f>
        <v/>
      </c>
      <c r="S17" s="534"/>
      <c r="T17" s="525" t="str">
        <f t="shared" si="0"/>
        <v/>
      </c>
      <c r="U17" s="526"/>
      <c r="V17" s="525" t="str">
        <f t="shared" si="2"/>
        <v>-</v>
      </c>
      <c r="W17" s="526"/>
      <c r="X17" s="314" t="str">
        <f t="shared" si="1"/>
        <v/>
      </c>
      <c r="Y17" s="527"/>
      <c r="Z17" s="528"/>
      <c r="AA17" s="529"/>
      <c r="AB17" s="529"/>
      <c r="AC17" s="529"/>
      <c r="AD17" s="529"/>
      <c r="AE17" s="529"/>
      <c r="AF17" s="530"/>
      <c r="AI17" s="39" t="b">
        <v>1</v>
      </c>
      <c r="AJ17" s="1"/>
      <c r="AN17" s="24" t="s">
        <v>84</v>
      </c>
      <c r="AO17" s="495">
        <v>0</v>
      </c>
      <c r="AP17" s="495"/>
      <c r="AQ17" s="495"/>
      <c r="AR17" s="495"/>
      <c r="AS17" s="495"/>
      <c r="AT17" s="495"/>
      <c r="AU17" s="495"/>
      <c r="AV17" s="495"/>
    </row>
    <row r="18" spans="2:48" ht="24.95" customHeight="1" x14ac:dyDescent="0.15">
      <c r="B18" s="516"/>
      <c r="C18" s="517"/>
      <c r="D18" s="504"/>
      <c r="E18" s="504"/>
      <c r="F18" s="288"/>
      <c r="G18" s="298"/>
      <c r="H18" s="288"/>
      <c r="I18" s="289"/>
      <c r="J18" s="409"/>
      <c r="K18" s="410"/>
      <c r="L18" s="512"/>
      <c r="M18" s="513"/>
      <c r="N18" s="253"/>
      <c r="O18" s="254"/>
      <c r="P18" s="505" t="str">
        <f>IF(OR($B$17="",F18=""),"",IF(OR(D18="屋根",D18="天井"),1,IF(OR(D18="ピット等",D18="その他床",D18="外気床"),0,VLOOKUP($B$17,$AJ$7:$AL$14,2,0))))</f>
        <v/>
      </c>
      <c r="Q18" s="506"/>
      <c r="R18" s="505" t="str">
        <f>IF(OR($B$17="",F18=""),"",IF(OR(D18="屋根",D18="天井"),1,IF(OR(D18="ピット等",D18="その他床",D18="外気床"),0,VLOOKUP($B$17,$AJ$7:$AL$14,3,0))))</f>
        <v/>
      </c>
      <c r="S18" s="506"/>
      <c r="T18" s="505" t="str">
        <f t="shared" si="0"/>
        <v/>
      </c>
      <c r="U18" s="506"/>
      <c r="V18" s="505" t="str">
        <f t="shared" si="2"/>
        <v>-</v>
      </c>
      <c r="W18" s="506"/>
      <c r="X18" s="366" t="str">
        <f t="shared" si="1"/>
        <v/>
      </c>
      <c r="Y18" s="367"/>
      <c r="Z18" s="507"/>
      <c r="AA18" s="508"/>
      <c r="AB18" s="508"/>
      <c r="AC18" s="508"/>
      <c r="AD18" s="508"/>
      <c r="AE18" s="508"/>
      <c r="AF18" s="509"/>
      <c r="AI18" s="39" t="b">
        <v>1</v>
      </c>
      <c r="AJ18" s="1"/>
      <c r="AN18" s="24" t="s">
        <v>85</v>
      </c>
      <c r="AO18" s="495"/>
      <c r="AP18" s="495"/>
      <c r="AQ18" s="495"/>
      <c r="AR18" s="495"/>
      <c r="AS18" s="495"/>
      <c r="AT18" s="495"/>
      <c r="AU18" s="495"/>
      <c r="AV18" s="495"/>
    </row>
    <row r="19" spans="2:48" ht="24.95" customHeight="1" x14ac:dyDescent="0.15">
      <c r="B19" s="516"/>
      <c r="C19" s="517"/>
      <c r="D19" s="504"/>
      <c r="E19" s="504"/>
      <c r="F19" s="288"/>
      <c r="G19" s="298"/>
      <c r="H19" s="288"/>
      <c r="I19" s="289"/>
      <c r="J19" s="409"/>
      <c r="K19" s="410"/>
      <c r="L19" s="512"/>
      <c r="M19" s="513"/>
      <c r="N19" s="253"/>
      <c r="O19" s="254"/>
      <c r="P19" s="505" t="str">
        <f>IF(OR($B$17="",F19=""),"",IF(OR(D19="屋根",D19="天井"),1,IF(OR(D19="ピット等",D19="その他床",D19="外気床"),0,VLOOKUP($B$17,$AJ$7:$AL$14,2,0))))</f>
        <v/>
      </c>
      <c r="Q19" s="506"/>
      <c r="R19" s="505" t="str">
        <f>IF(OR($B$17="",F19=""),"",IF(OR(D19="屋根",D19="天井"),1,IF(OR(D19="ピット等",D19="その他床",D19="外気床"),0,VLOOKUP($B$17,$AJ$7:$AL$14,3,0))))</f>
        <v/>
      </c>
      <c r="S19" s="506"/>
      <c r="T19" s="505" t="str">
        <f t="shared" si="0"/>
        <v/>
      </c>
      <c r="U19" s="506"/>
      <c r="V19" s="505" t="str">
        <f t="shared" si="2"/>
        <v>-</v>
      </c>
      <c r="W19" s="506"/>
      <c r="X19" s="366" t="str">
        <f t="shared" si="1"/>
        <v/>
      </c>
      <c r="Y19" s="367"/>
      <c r="Z19" s="507"/>
      <c r="AA19" s="508"/>
      <c r="AB19" s="508"/>
      <c r="AC19" s="508"/>
      <c r="AD19" s="508"/>
      <c r="AE19" s="508"/>
      <c r="AF19" s="509"/>
      <c r="AI19" s="39" t="b">
        <v>1</v>
      </c>
      <c r="AJ19" s="1"/>
      <c r="AN19" s="24" t="s">
        <v>86</v>
      </c>
      <c r="AO19" s="495"/>
      <c r="AP19" s="495"/>
      <c r="AQ19" s="495"/>
      <c r="AR19" s="495"/>
      <c r="AS19" s="495"/>
      <c r="AT19" s="495"/>
      <c r="AU19" s="495"/>
      <c r="AV19" s="495"/>
    </row>
    <row r="20" spans="2:48" ht="24.95" customHeight="1" x14ac:dyDescent="0.15">
      <c r="B20" s="516"/>
      <c r="C20" s="517"/>
      <c r="D20" s="504"/>
      <c r="E20" s="504"/>
      <c r="F20" s="288"/>
      <c r="G20" s="298"/>
      <c r="H20" s="288"/>
      <c r="I20" s="289"/>
      <c r="J20" s="409"/>
      <c r="K20" s="410"/>
      <c r="L20" s="512"/>
      <c r="M20" s="513"/>
      <c r="N20" s="253"/>
      <c r="O20" s="254"/>
      <c r="P20" s="505" t="str">
        <f>IF(OR($B$17="",F20=""),"",IF(OR(D20="屋根",D20="天井"),1,IF(OR(D20="ピット等",D20="その他床",D20="外気床"),0,VLOOKUP($B$17,$AJ$7:$AL$14,2,0))))</f>
        <v/>
      </c>
      <c r="Q20" s="506"/>
      <c r="R20" s="505" t="str">
        <f>IF(OR($B$17="",F20=""),"",IF(OR(D20="屋根",D20="天井"),1,IF(OR(D20="ピット等",D20="その他床",D20="外気床"),0,VLOOKUP($B$17,$AJ$7:$AL$14,3,0))))</f>
        <v/>
      </c>
      <c r="S20" s="506"/>
      <c r="T20" s="505" t="str">
        <f t="shared" si="0"/>
        <v/>
      </c>
      <c r="U20" s="506"/>
      <c r="V20" s="505" t="str">
        <f t="shared" si="2"/>
        <v>-</v>
      </c>
      <c r="W20" s="506"/>
      <c r="X20" s="366" t="str">
        <f t="shared" si="1"/>
        <v/>
      </c>
      <c r="Y20" s="367"/>
      <c r="Z20" s="507"/>
      <c r="AA20" s="508"/>
      <c r="AB20" s="508"/>
      <c r="AC20" s="508"/>
      <c r="AD20" s="508"/>
      <c r="AE20" s="508"/>
      <c r="AF20" s="509"/>
      <c r="AI20" s="39" t="b">
        <v>1</v>
      </c>
      <c r="AJ20" s="1"/>
    </row>
    <row r="21" spans="2:48" ht="24.95" customHeight="1" thickBot="1" x14ac:dyDescent="0.2">
      <c r="B21" s="523"/>
      <c r="C21" s="524"/>
      <c r="D21" s="520"/>
      <c r="E21" s="520"/>
      <c r="F21" s="241"/>
      <c r="G21" s="240"/>
      <c r="H21" s="241"/>
      <c r="I21" s="240"/>
      <c r="J21" s="483"/>
      <c r="K21" s="484"/>
      <c r="L21" s="537"/>
      <c r="M21" s="538"/>
      <c r="N21" s="253"/>
      <c r="O21" s="254"/>
      <c r="P21" s="499" t="str">
        <f>IF(OR($B$17="",F21=""),"",IF(OR(D21="屋根",D21="天井"),1,IF(OR(D21="ピット等",D21="その他床",D21="外気床"),0,VLOOKUP($B$17,$AJ$7:$AL$14,2,0))))</f>
        <v/>
      </c>
      <c r="Q21" s="500"/>
      <c r="R21" s="499" t="str">
        <f>IF(OR($B$17="",F21=""),"",IF(OR(D21="屋根",D21="天井"),1,IF(OR(D21="ピット等",D21="その他床",D21="外気床"),0,VLOOKUP($B$17,$AJ$7:$AL$14,3,0))))</f>
        <v/>
      </c>
      <c r="S21" s="500"/>
      <c r="T21" s="510" t="str">
        <f t="shared" si="0"/>
        <v/>
      </c>
      <c r="U21" s="511"/>
      <c r="V21" s="510" t="str">
        <f t="shared" si="2"/>
        <v>-</v>
      </c>
      <c r="W21" s="511"/>
      <c r="X21" s="317" t="str">
        <f t="shared" si="1"/>
        <v/>
      </c>
      <c r="Y21" s="381"/>
      <c r="Z21" s="501"/>
      <c r="AA21" s="502"/>
      <c r="AB21" s="502"/>
      <c r="AC21" s="502"/>
      <c r="AD21" s="502"/>
      <c r="AE21" s="502"/>
      <c r="AF21" s="503"/>
      <c r="AI21" s="39" t="b">
        <v>1</v>
      </c>
      <c r="AJ21" s="1"/>
    </row>
    <row r="22" spans="2:48" ht="24.95" customHeight="1" x14ac:dyDescent="0.15">
      <c r="B22" s="514"/>
      <c r="C22" s="515"/>
      <c r="D22" s="544"/>
      <c r="E22" s="544"/>
      <c r="F22" s="481"/>
      <c r="G22" s="532"/>
      <c r="H22" s="249"/>
      <c r="I22" s="250"/>
      <c r="J22" s="451"/>
      <c r="K22" s="452"/>
      <c r="L22" s="535"/>
      <c r="M22" s="536"/>
      <c r="N22" s="251"/>
      <c r="O22" s="252"/>
      <c r="P22" s="533" t="str">
        <f>IF(OR($B$22="",F22=""),"",IF(OR(D22="屋根",D22="天井"),1,IF(OR(D22="ピット等",D22="その他床",D22="外気床"),0,VLOOKUP($B$22,$AJ$7:$AL$14,2,0))))</f>
        <v/>
      </c>
      <c r="Q22" s="534"/>
      <c r="R22" s="533" t="str">
        <f>IF(OR($B$22="",F22=""),"",IF(OR(D22="屋根",D22="天井"),1,IF(OR(D22="ピット等",D22="その他床",D22="外気床"),0,VLOOKUP($B$22,$AJ$7:$AL$14,3,0))))</f>
        <v/>
      </c>
      <c r="S22" s="534"/>
      <c r="T22" s="525" t="str">
        <f t="shared" si="0"/>
        <v/>
      </c>
      <c r="U22" s="526"/>
      <c r="V22" s="525" t="str">
        <f t="shared" si="2"/>
        <v>-</v>
      </c>
      <c r="W22" s="526"/>
      <c r="X22" s="314" t="str">
        <f t="shared" si="1"/>
        <v/>
      </c>
      <c r="Y22" s="527"/>
      <c r="Z22" s="528"/>
      <c r="AA22" s="529"/>
      <c r="AB22" s="529"/>
      <c r="AC22" s="529"/>
      <c r="AD22" s="529"/>
      <c r="AE22" s="529"/>
      <c r="AF22" s="530"/>
      <c r="AI22" s="39" t="b">
        <v>1</v>
      </c>
      <c r="AJ22" s="31"/>
      <c r="AN22" t="s">
        <v>11</v>
      </c>
    </row>
    <row r="23" spans="2:48" ht="24.95" customHeight="1" x14ac:dyDescent="0.15">
      <c r="B23" s="516"/>
      <c r="C23" s="517"/>
      <c r="D23" s="504"/>
      <c r="E23" s="504"/>
      <c r="F23" s="288"/>
      <c r="G23" s="298"/>
      <c r="H23" s="288"/>
      <c r="I23" s="289"/>
      <c r="J23" s="409"/>
      <c r="K23" s="410"/>
      <c r="L23" s="512"/>
      <c r="M23" s="513"/>
      <c r="N23" s="253"/>
      <c r="O23" s="254"/>
      <c r="P23" s="505" t="str">
        <f>IF(OR($B$22="",F23=""),"",IF(OR(D23="屋根",D23="天井"),1,IF(OR(D23="ピット等",D23="その他床",D23="外気床"),0,VLOOKUP($B$22,$AJ$7:$AL$14,2,0))))</f>
        <v/>
      </c>
      <c r="Q23" s="506"/>
      <c r="R23" s="505" t="str">
        <f>IF(OR($B$22="",F23=""),"",IF(OR(D23="屋根",D23="天井"),1,IF(OR(D23="ピット等",D23="その他床",D23="外気床"),0,VLOOKUP($B$22,$AJ$7:$AL$14,3,0))))</f>
        <v/>
      </c>
      <c r="S23" s="506"/>
      <c r="T23" s="505" t="str">
        <f t="shared" si="0"/>
        <v/>
      </c>
      <c r="U23" s="506"/>
      <c r="V23" s="505" t="str">
        <f t="shared" si="2"/>
        <v>-</v>
      </c>
      <c r="W23" s="506"/>
      <c r="X23" s="366" t="str">
        <f t="shared" si="1"/>
        <v/>
      </c>
      <c r="Y23" s="367"/>
      <c r="Z23" s="507"/>
      <c r="AA23" s="508"/>
      <c r="AB23" s="508"/>
      <c r="AC23" s="508"/>
      <c r="AD23" s="508"/>
      <c r="AE23" s="508"/>
      <c r="AF23" s="509"/>
      <c r="AI23" s="39" t="b">
        <v>1</v>
      </c>
      <c r="AJ23" s="31"/>
      <c r="AN23" s="539" t="s">
        <v>74</v>
      </c>
      <c r="AO23" s="541" t="s">
        <v>70</v>
      </c>
      <c r="AP23" s="542"/>
      <c r="AQ23" s="542"/>
      <c r="AR23" s="542"/>
      <c r="AS23" s="542"/>
      <c r="AT23" s="542"/>
      <c r="AU23" s="542"/>
      <c r="AV23" s="543"/>
    </row>
    <row r="24" spans="2:48" ht="24.95" customHeight="1" x14ac:dyDescent="0.15">
      <c r="B24" s="516"/>
      <c r="C24" s="517"/>
      <c r="D24" s="504"/>
      <c r="E24" s="504"/>
      <c r="F24" s="288"/>
      <c r="G24" s="298"/>
      <c r="H24" s="288"/>
      <c r="I24" s="289"/>
      <c r="J24" s="409"/>
      <c r="K24" s="410"/>
      <c r="L24" s="512"/>
      <c r="M24" s="513"/>
      <c r="N24" s="253"/>
      <c r="O24" s="254"/>
      <c r="P24" s="505" t="str">
        <f>IF(OR($B$22="",F24=""),"",IF(OR(D24="屋根",D24="天井"),1,IF(OR(D24="ピット等",D24="その他床",D24="外気床"),0,VLOOKUP($B$22,$AJ$7:$AL$14,2,0))))</f>
        <v/>
      </c>
      <c r="Q24" s="506"/>
      <c r="R24" s="505" t="str">
        <f>IF(OR($B$22="",F24=""),"",IF(OR(D24="屋根",D24="天井"),1,IF(OR(D24="ピット等",D24="その他床",D24="外気床"),0,VLOOKUP($B$22,$AJ$7:$AL$14,3,0))))</f>
        <v/>
      </c>
      <c r="S24" s="506"/>
      <c r="T24" s="505" t="str">
        <f t="shared" si="0"/>
        <v/>
      </c>
      <c r="U24" s="506"/>
      <c r="V24" s="505" t="str">
        <f t="shared" si="2"/>
        <v>-</v>
      </c>
      <c r="W24" s="506"/>
      <c r="X24" s="366" t="str">
        <f t="shared" si="1"/>
        <v/>
      </c>
      <c r="Y24" s="367"/>
      <c r="Z24" s="507"/>
      <c r="AA24" s="508"/>
      <c r="AB24" s="508"/>
      <c r="AC24" s="508"/>
      <c r="AD24" s="508"/>
      <c r="AE24" s="508"/>
      <c r="AF24" s="509"/>
      <c r="AI24" s="39" t="b">
        <v>1</v>
      </c>
      <c r="AJ24" s="31"/>
      <c r="AN24" s="540"/>
      <c r="AO24" s="24" t="s">
        <v>135</v>
      </c>
      <c r="AP24" s="24" t="s">
        <v>136</v>
      </c>
      <c r="AQ24" s="24" t="s">
        <v>137</v>
      </c>
      <c r="AR24" s="24" t="s">
        <v>138</v>
      </c>
      <c r="AS24" s="24" t="s">
        <v>139</v>
      </c>
      <c r="AT24" s="24" t="s">
        <v>140</v>
      </c>
      <c r="AU24" s="24" t="s">
        <v>141</v>
      </c>
      <c r="AV24" s="24" t="s">
        <v>142</v>
      </c>
    </row>
    <row r="25" spans="2:48" ht="24.95" customHeight="1" x14ac:dyDescent="0.15">
      <c r="B25" s="516"/>
      <c r="C25" s="517"/>
      <c r="D25" s="504"/>
      <c r="E25" s="504"/>
      <c r="F25" s="288"/>
      <c r="G25" s="298"/>
      <c r="H25" s="288"/>
      <c r="I25" s="289"/>
      <c r="J25" s="409"/>
      <c r="K25" s="410"/>
      <c r="L25" s="512"/>
      <c r="M25" s="513"/>
      <c r="N25" s="253"/>
      <c r="O25" s="254"/>
      <c r="P25" s="505" t="str">
        <f>IF(OR($B$22="",F25=""),"",IF(OR(D25="屋根",D25="天井"),1,IF(OR(D25="ピット等",D25="その他床",D25="外気床"),0,VLOOKUP($B$22,$AJ$7:$AL$14,2,0))))</f>
        <v/>
      </c>
      <c r="Q25" s="506"/>
      <c r="R25" s="505" t="str">
        <f>IF(OR($B$22="",F25=""),"",IF(OR(D25="屋根",D25="天井"),1,IF(OR(D25="ピット等",D25="その他床",D25="外気床"),0,VLOOKUP($B$22,$AJ$7:$AL$14,3,0))))</f>
        <v/>
      </c>
      <c r="S25" s="506"/>
      <c r="T25" s="505" t="str">
        <f t="shared" si="0"/>
        <v/>
      </c>
      <c r="U25" s="506"/>
      <c r="V25" s="505" t="str">
        <f t="shared" si="2"/>
        <v>-</v>
      </c>
      <c r="W25" s="506"/>
      <c r="X25" s="366" t="str">
        <f t="shared" si="1"/>
        <v/>
      </c>
      <c r="Y25" s="367"/>
      <c r="Z25" s="507"/>
      <c r="AA25" s="508"/>
      <c r="AB25" s="508"/>
      <c r="AC25" s="508"/>
      <c r="AD25" s="508"/>
      <c r="AE25" s="508"/>
      <c r="AF25" s="509"/>
      <c r="AI25" s="39" t="b">
        <v>1</v>
      </c>
      <c r="AJ25" s="31"/>
      <c r="AN25" s="24" t="s">
        <v>75</v>
      </c>
      <c r="AO25" s="495">
        <v>1</v>
      </c>
      <c r="AP25" s="495"/>
      <c r="AQ25" s="495"/>
      <c r="AR25" s="495"/>
      <c r="AS25" s="495"/>
      <c r="AT25" s="495"/>
      <c r="AU25" s="495"/>
      <c r="AV25" s="495"/>
    </row>
    <row r="26" spans="2:48" ht="24.95" customHeight="1" thickBot="1" x14ac:dyDescent="0.2">
      <c r="B26" s="518"/>
      <c r="C26" s="519"/>
      <c r="D26" s="496"/>
      <c r="E26" s="496"/>
      <c r="F26" s="241"/>
      <c r="G26" s="240"/>
      <c r="H26" s="241"/>
      <c r="I26" s="240"/>
      <c r="J26" s="483"/>
      <c r="K26" s="484"/>
      <c r="L26" s="537"/>
      <c r="M26" s="538"/>
      <c r="N26" s="253"/>
      <c r="O26" s="254"/>
      <c r="P26" s="499" t="str">
        <f>IF(OR($B$22="",F26=""),"",IF(OR(D26="屋根",D26="天井"),1,IF(OR(D26="ピット等",D26="その他床",D26="外気床"),0,VLOOKUP($B$22,$AJ$7:$AL$14,2,0))))</f>
        <v/>
      </c>
      <c r="Q26" s="500"/>
      <c r="R26" s="499" t="str">
        <f>IF(OR($B$22="",F26=""),"",IF(OR(D26="屋根",D26="天井"),1,IF(OR(D26="ピット等",D26="その他床",D26="外気床"),0,VLOOKUP($B$22,$AJ$7:$AL$14,3,0))))</f>
        <v/>
      </c>
      <c r="S26" s="500"/>
      <c r="T26" s="510" t="str">
        <f t="shared" si="0"/>
        <v/>
      </c>
      <c r="U26" s="511"/>
      <c r="V26" s="510" t="str">
        <f t="shared" si="2"/>
        <v>-</v>
      </c>
      <c r="W26" s="511"/>
      <c r="X26" s="317" t="str">
        <f t="shared" si="1"/>
        <v/>
      </c>
      <c r="Y26" s="381"/>
      <c r="Z26" s="501"/>
      <c r="AA26" s="502"/>
      <c r="AB26" s="502"/>
      <c r="AC26" s="502"/>
      <c r="AD26" s="502"/>
      <c r="AE26" s="502"/>
      <c r="AF26" s="503"/>
      <c r="AI26" s="39" t="b">
        <v>1</v>
      </c>
      <c r="AJ26" s="31"/>
      <c r="AN26" s="24" t="s">
        <v>76</v>
      </c>
      <c r="AO26" s="495"/>
      <c r="AP26" s="495"/>
      <c r="AQ26" s="495"/>
      <c r="AR26" s="495"/>
      <c r="AS26" s="495"/>
      <c r="AT26" s="495"/>
      <c r="AU26" s="495"/>
      <c r="AV26" s="495"/>
    </row>
    <row r="27" spans="2:48" ht="24.95" customHeight="1" x14ac:dyDescent="0.15">
      <c r="B27" s="521"/>
      <c r="C27" s="522"/>
      <c r="D27" s="531"/>
      <c r="E27" s="531"/>
      <c r="F27" s="481"/>
      <c r="G27" s="532"/>
      <c r="H27" s="249"/>
      <c r="I27" s="250"/>
      <c r="J27" s="451"/>
      <c r="K27" s="452"/>
      <c r="L27" s="535"/>
      <c r="M27" s="536"/>
      <c r="N27" s="251"/>
      <c r="O27" s="252"/>
      <c r="P27" s="533" t="str">
        <f>IF(OR($B$27="",F27=""),"",IF(OR(D27="屋根",D27="天井"),1,IF(OR(D27="ピット等",D27="その他床",D27="外気床"),0,VLOOKUP($B$27,$AJ$7:$AL$14,2,0))))</f>
        <v/>
      </c>
      <c r="Q27" s="534"/>
      <c r="R27" s="533" t="str">
        <f>IF(OR($B$27="",F27=""),"",IF(OR(D27="屋根",D27="天井"),1,IF(OR(D27="ピット等",D27="その他床",D27="外気床"),0,VLOOKUP($B$27,$AJ$7:$AL$14,3,0))))</f>
        <v/>
      </c>
      <c r="S27" s="534"/>
      <c r="T27" s="525" t="str">
        <f t="shared" si="0"/>
        <v/>
      </c>
      <c r="U27" s="526"/>
      <c r="V27" s="525" t="str">
        <f t="shared" si="2"/>
        <v>-</v>
      </c>
      <c r="W27" s="526"/>
      <c r="X27" s="314" t="str">
        <f t="shared" si="1"/>
        <v/>
      </c>
      <c r="Y27" s="527"/>
      <c r="Z27" s="528"/>
      <c r="AA27" s="529"/>
      <c r="AB27" s="529"/>
      <c r="AC27" s="529"/>
      <c r="AD27" s="529"/>
      <c r="AE27" s="529"/>
      <c r="AF27" s="530"/>
      <c r="AI27" s="39" t="b">
        <v>1</v>
      </c>
      <c r="AN27" s="24" t="s">
        <v>144</v>
      </c>
      <c r="AO27" s="25">
        <v>0.26</v>
      </c>
      <c r="AP27" s="25">
        <v>0.26300000000000001</v>
      </c>
      <c r="AQ27" s="25">
        <v>0.28399999999999997</v>
      </c>
      <c r="AR27" s="25">
        <v>0.25600000000000001</v>
      </c>
      <c r="AS27" s="25">
        <v>0.23799999999999999</v>
      </c>
      <c r="AT27" s="25">
        <v>0.26100000000000001</v>
      </c>
      <c r="AU27" s="25">
        <v>0.22700000000000001</v>
      </c>
      <c r="AV27" s="25" t="s">
        <v>145</v>
      </c>
    </row>
    <row r="28" spans="2:48" ht="24.95" customHeight="1" x14ac:dyDescent="0.15">
      <c r="B28" s="516"/>
      <c r="C28" s="517"/>
      <c r="D28" s="504"/>
      <c r="E28" s="504"/>
      <c r="F28" s="288"/>
      <c r="G28" s="298"/>
      <c r="H28" s="288"/>
      <c r="I28" s="289"/>
      <c r="J28" s="409"/>
      <c r="K28" s="410"/>
      <c r="L28" s="512"/>
      <c r="M28" s="513"/>
      <c r="N28" s="253"/>
      <c r="O28" s="254"/>
      <c r="P28" s="505" t="str">
        <f>IF(OR($B$27="",F28=""),"",IF(OR(D28="屋根",D28="天井"),1,IF(OR(D28="ピット等",D28="その他床",D28="外気床"),0,VLOOKUP($B$27,$AJ$7:$AL$14,2,0))))</f>
        <v/>
      </c>
      <c r="Q28" s="506"/>
      <c r="R28" s="505" t="str">
        <f>IF(OR($B$27="",F28=""),"",IF(OR(D28="屋根",D28="天井"),1,IF(OR(D28="ピット等",D28="その他床",D28="外気床"),0,VLOOKUP($B$27,$AJ$7:$AL$14,3,0))))</f>
        <v/>
      </c>
      <c r="S28" s="506"/>
      <c r="T28" s="505" t="str">
        <f t="shared" si="0"/>
        <v/>
      </c>
      <c r="U28" s="506"/>
      <c r="V28" s="505" t="str">
        <f t="shared" si="2"/>
        <v>-</v>
      </c>
      <c r="W28" s="506"/>
      <c r="X28" s="366" t="str">
        <f t="shared" si="1"/>
        <v/>
      </c>
      <c r="Y28" s="367"/>
      <c r="Z28" s="507"/>
      <c r="AA28" s="508"/>
      <c r="AB28" s="508"/>
      <c r="AC28" s="508"/>
      <c r="AD28" s="508"/>
      <c r="AE28" s="508"/>
      <c r="AF28" s="509"/>
      <c r="AI28" s="39" t="b">
        <v>1</v>
      </c>
      <c r="AN28" s="24" t="s">
        <v>78</v>
      </c>
      <c r="AO28" s="25">
        <v>0.33300000000000002</v>
      </c>
      <c r="AP28" s="25">
        <v>0.34100000000000003</v>
      </c>
      <c r="AQ28" s="25">
        <v>0.34799999999999998</v>
      </c>
      <c r="AR28" s="25">
        <v>0.33</v>
      </c>
      <c r="AS28" s="25">
        <v>0.31</v>
      </c>
      <c r="AT28" s="25">
        <v>0.32500000000000001</v>
      </c>
      <c r="AU28" s="25">
        <v>0.28100000000000003</v>
      </c>
      <c r="AV28" s="25" t="s">
        <v>145</v>
      </c>
    </row>
    <row r="29" spans="2:48" ht="24.95" customHeight="1" x14ac:dyDescent="0.15">
      <c r="B29" s="516"/>
      <c r="C29" s="517"/>
      <c r="D29" s="504"/>
      <c r="E29" s="504"/>
      <c r="F29" s="288"/>
      <c r="G29" s="298"/>
      <c r="H29" s="288"/>
      <c r="I29" s="289"/>
      <c r="J29" s="409"/>
      <c r="K29" s="410"/>
      <c r="L29" s="512"/>
      <c r="M29" s="513"/>
      <c r="N29" s="253"/>
      <c r="O29" s="254"/>
      <c r="P29" s="505" t="str">
        <f>IF(OR($B$27="",F29=""),"",IF(OR(D29="屋根",D29="天井"),1,IF(OR(D29="ピット等",D29="その他床",D29="外気床"),0,VLOOKUP($B$27,$AJ$7:$AL$14,2,0))))</f>
        <v/>
      </c>
      <c r="Q29" s="506"/>
      <c r="R29" s="505" t="str">
        <f>IF(OR($B$27="",F29=""),"",IF(OR(D29="屋根",D29="天井"),1,IF(OR(D29="ピット等",D29="その他床",D29="外気床"),0,VLOOKUP($B$27,$AJ$7:$AL$14,3,0))))</f>
        <v/>
      </c>
      <c r="S29" s="506"/>
      <c r="T29" s="505" t="str">
        <f t="shared" si="0"/>
        <v/>
      </c>
      <c r="U29" s="506"/>
      <c r="V29" s="505" t="str">
        <f t="shared" si="2"/>
        <v>-</v>
      </c>
      <c r="W29" s="506"/>
      <c r="X29" s="366" t="str">
        <f t="shared" si="1"/>
        <v/>
      </c>
      <c r="Y29" s="367"/>
      <c r="Z29" s="507"/>
      <c r="AA29" s="508"/>
      <c r="AB29" s="508"/>
      <c r="AC29" s="508"/>
      <c r="AD29" s="508"/>
      <c r="AE29" s="508"/>
      <c r="AF29" s="509"/>
      <c r="AI29" s="39" t="b">
        <v>1</v>
      </c>
      <c r="AN29" s="24" t="s">
        <v>79</v>
      </c>
      <c r="AO29" s="25">
        <v>0.56399999999999995</v>
      </c>
      <c r="AP29" s="25">
        <v>0.55400000000000005</v>
      </c>
      <c r="AQ29" s="25">
        <v>0.54</v>
      </c>
      <c r="AR29" s="25">
        <v>0.53100000000000003</v>
      </c>
      <c r="AS29" s="25">
        <v>0.56799999999999995</v>
      </c>
      <c r="AT29" s="25">
        <v>0.57899999999999996</v>
      </c>
      <c r="AU29" s="25">
        <v>0.54300000000000004</v>
      </c>
      <c r="AV29" s="25" t="s">
        <v>145</v>
      </c>
    </row>
    <row r="30" spans="2:48" ht="24.95" customHeight="1" x14ac:dyDescent="0.15">
      <c r="B30" s="516"/>
      <c r="C30" s="517"/>
      <c r="D30" s="504"/>
      <c r="E30" s="504"/>
      <c r="F30" s="288"/>
      <c r="G30" s="298"/>
      <c r="H30" s="288"/>
      <c r="I30" s="289"/>
      <c r="J30" s="409"/>
      <c r="K30" s="410"/>
      <c r="L30" s="512"/>
      <c r="M30" s="513"/>
      <c r="N30" s="253"/>
      <c r="O30" s="254"/>
      <c r="P30" s="505" t="str">
        <f>IF(OR($B$27="",F30=""),"",IF(OR(D30="屋根",D30="天井"),1,IF(OR(D30="ピット等",D30="その他床",D30="外気床"),0,VLOOKUP($B$27,$AJ$7:$AL$14,2,0))))</f>
        <v/>
      </c>
      <c r="Q30" s="506"/>
      <c r="R30" s="505" t="str">
        <f>IF(OR($B$27="",F30=""),"",IF(OR(D30="屋根",D30="天井"),1,IF(OR(D30="ピット等",D30="その他床",D30="外気床"),0,VLOOKUP($B$27,$AJ$7:$AL$14,3,0))))</f>
        <v/>
      </c>
      <c r="S30" s="506"/>
      <c r="T30" s="505" t="str">
        <f t="shared" si="0"/>
        <v/>
      </c>
      <c r="U30" s="506"/>
      <c r="V30" s="505" t="str">
        <f t="shared" si="2"/>
        <v>-</v>
      </c>
      <c r="W30" s="506"/>
      <c r="X30" s="366" t="str">
        <f t="shared" si="1"/>
        <v/>
      </c>
      <c r="Y30" s="367"/>
      <c r="Z30" s="507"/>
      <c r="AA30" s="508"/>
      <c r="AB30" s="508"/>
      <c r="AC30" s="508"/>
      <c r="AD30" s="508"/>
      <c r="AE30" s="508"/>
      <c r="AF30" s="509"/>
      <c r="AI30" s="39" t="b">
        <v>1</v>
      </c>
      <c r="AN30" s="24" t="s">
        <v>80</v>
      </c>
      <c r="AO30" s="25">
        <v>0.82299999999999995</v>
      </c>
      <c r="AP30" s="25">
        <v>0.76600000000000001</v>
      </c>
      <c r="AQ30" s="25">
        <v>0.751</v>
      </c>
      <c r="AR30" s="25">
        <v>0.72399999999999998</v>
      </c>
      <c r="AS30" s="25">
        <v>0.84599999999999997</v>
      </c>
      <c r="AT30" s="25">
        <v>0.83299999999999996</v>
      </c>
      <c r="AU30" s="25">
        <v>0.84299999999999997</v>
      </c>
      <c r="AV30" s="25" t="s">
        <v>145</v>
      </c>
    </row>
    <row r="31" spans="2:48" ht="24.95" customHeight="1" thickBot="1" x14ac:dyDescent="0.2">
      <c r="B31" s="523"/>
      <c r="C31" s="524"/>
      <c r="D31" s="520"/>
      <c r="E31" s="520"/>
      <c r="F31" s="241"/>
      <c r="G31" s="240"/>
      <c r="H31" s="241"/>
      <c r="I31" s="240"/>
      <c r="J31" s="483"/>
      <c r="K31" s="484"/>
      <c r="L31" s="537"/>
      <c r="M31" s="538"/>
      <c r="N31" s="253"/>
      <c r="O31" s="254"/>
      <c r="P31" s="499" t="str">
        <f>IF(OR($B$27="",F31=""),"",IF(OR(D31="屋根",D31="天井"),1,IF(OR(D31="ピット等",D31="その他床",D31="外気床"),0,VLOOKUP($B$27,$AJ$7:$AL$14,2,0))))</f>
        <v/>
      </c>
      <c r="Q31" s="500"/>
      <c r="R31" s="499" t="str">
        <f>IF(OR($B$27="",F31=""),"",IF(OR(D31="屋根",D31="天井"),1,IF(OR(D31="ピット等",D31="その他床",D31="外気床"),0,VLOOKUP($B$27,$AJ$7:$AL$14,3,0))))</f>
        <v/>
      </c>
      <c r="S31" s="500"/>
      <c r="T31" s="510" t="str">
        <f t="shared" si="0"/>
        <v/>
      </c>
      <c r="U31" s="511"/>
      <c r="V31" s="510" t="str">
        <f t="shared" si="2"/>
        <v>-</v>
      </c>
      <c r="W31" s="511"/>
      <c r="X31" s="317" t="str">
        <f t="shared" si="1"/>
        <v/>
      </c>
      <c r="Y31" s="381"/>
      <c r="Z31" s="501"/>
      <c r="AA31" s="502"/>
      <c r="AB31" s="502"/>
      <c r="AC31" s="502"/>
      <c r="AD31" s="502"/>
      <c r="AE31" s="502"/>
      <c r="AF31" s="503"/>
      <c r="AI31" s="39" t="b">
        <v>1</v>
      </c>
      <c r="AN31" s="24" t="s">
        <v>81</v>
      </c>
      <c r="AO31" s="25">
        <v>0.93500000000000005</v>
      </c>
      <c r="AP31" s="25">
        <v>0.85599999999999998</v>
      </c>
      <c r="AQ31" s="25">
        <v>0.85099999999999998</v>
      </c>
      <c r="AR31" s="25">
        <v>0.81499999999999995</v>
      </c>
      <c r="AS31" s="25">
        <v>0.98299999999999998</v>
      </c>
      <c r="AT31" s="25">
        <v>0.93600000000000005</v>
      </c>
      <c r="AU31" s="25">
        <v>1.0229999999999999</v>
      </c>
      <c r="AV31" s="25" t="s">
        <v>145</v>
      </c>
    </row>
    <row r="32" spans="2:48" ht="24.95" customHeight="1" x14ac:dyDescent="0.15">
      <c r="B32" s="514"/>
      <c r="C32" s="515"/>
      <c r="D32" s="249"/>
      <c r="E32" s="250"/>
      <c r="F32" s="249"/>
      <c r="G32" s="250"/>
      <c r="H32" s="249"/>
      <c r="I32" s="250"/>
      <c r="J32" s="451"/>
      <c r="K32" s="452"/>
      <c r="L32" s="535"/>
      <c r="M32" s="536"/>
      <c r="N32" s="251"/>
      <c r="O32" s="252"/>
      <c r="P32" s="533" t="str">
        <f>IF(OR($B$32="",F32=""),"",IF(OR(D32="屋根",D32="天井"),1,IF(OR(D32="ピット等",D32="その他床",D32="外気床"),0,VLOOKUP($B$32,$AJ$7:$AL$14,2,0))))</f>
        <v/>
      </c>
      <c r="Q32" s="534"/>
      <c r="R32" s="533" t="str">
        <f>IF(OR($B$32="",F32=""),"",IF(OR(D32="屋根",D32="天井"),1,IF(OR(D32="ピット等",D32="その他床",D32="外気床"),0,VLOOKUP($B$32,$AJ$7:$AL$14,3,0))))</f>
        <v/>
      </c>
      <c r="S32" s="534"/>
      <c r="T32" s="525" t="str">
        <f t="shared" si="0"/>
        <v/>
      </c>
      <c r="U32" s="526"/>
      <c r="V32" s="525" t="str">
        <f t="shared" si="2"/>
        <v>-</v>
      </c>
      <c r="W32" s="526"/>
      <c r="X32" s="314" t="str">
        <f t="shared" si="1"/>
        <v/>
      </c>
      <c r="Y32" s="527"/>
      <c r="Z32" s="528"/>
      <c r="AA32" s="529"/>
      <c r="AB32" s="529"/>
      <c r="AC32" s="529"/>
      <c r="AD32" s="529"/>
      <c r="AE32" s="529"/>
      <c r="AF32" s="530"/>
      <c r="AI32" s="39" t="b">
        <v>1</v>
      </c>
      <c r="AN32" s="24" t="s">
        <v>82</v>
      </c>
      <c r="AO32" s="25">
        <v>0.79</v>
      </c>
      <c r="AP32" s="25">
        <v>0.753</v>
      </c>
      <c r="AQ32" s="25">
        <v>0.75</v>
      </c>
      <c r="AR32" s="25">
        <v>0.72299999999999998</v>
      </c>
      <c r="AS32" s="25">
        <v>0.81499999999999995</v>
      </c>
      <c r="AT32" s="25">
        <v>0.76300000000000001</v>
      </c>
      <c r="AU32" s="25">
        <v>0.84799999999999998</v>
      </c>
      <c r="AV32" s="25" t="s">
        <v>145</v>
      </c>
    </row>
    <row r="33" spans="2:48" ht="24.95" customHeight="1" x14ac:dyDescent="0.15">
      <c r="B33" s="516"/>
      <c r="C33" s="517"/>
      <c r="D33" s="504"/>
      <c r="E33" s="504"/>
      <c r="F33" s="288"/>
      <c r="G33" s="298"/>
      <c r="H33" s="288"/>
      <c r="I33" s="289"/>
      <c r="J33" s="409"/>
      <c r="K33" s="410"/>
      <c r="L33" s="512"/>
      <c r="M33" s="513"/>
      <c r="N33" s="253"/>
      <c r="O33" s="254"/>
      <c r="P33" s="505" t="str">
        <f>IF(OR($B$32="",F33=""),"",IF(OR(D33="屋根",D33="天井"),1,IF(OR(D33="ピット等",D33="その他床",D33="外気床"),0,VLOOKUP($B$32,$AJ$7:$AL$14,2,0))))</f>
        <v/>
      </c>
      <c r="Q33" s="506"/>
      <c r="R33" s="505" t="str">
        <f>IF(OR($B$32="",F33=""),"",IF(OR(D33="屋根",D33="天井"),1,IF(OR(D33="ピット等",D33="その他床",D33="外気床"),0,VLOOKUP($B$32,$AJ$7:$AL$14,3,0))))</f>
        <v/>
      </c>
      <c r="S33" s="506"/>
      <c r="T33" s="505" t="str">
        <f t="shared" si="0"/>
        <v/>
      </c>
      <c r="U33" s="506"/>
      <c r="V33" s="505" t="str">
        <f t="shared" si="2"/>
        <v>-</v>
      </c>
      <c r="W33" s="506"/>
      <c r="X33" s="366" t="str">
        <f t="shared" si="1"/>
        <v/>
      </c>
      <c r="Y33" s="367"/>
      <c r="Z33" s="507"/>
      <c r="AA33" s="508"/>
      <c r="AB33" s="508"/>
      <c r="AC33" s="508"/>
      <c r="AD33" s="508"/>
      <c r="AE33" s="508"/>
      <c r="AF33" s="509"/>
      <c r="AI33" s="39" t="b">
        <v>1</v>
      </c>
      <c r="AN33" s="24" t="s">
        <v>83</v>
      </c>
      <c r="AO33" s="25">
        <v>0.53500000000000003</v>
      </c>
      <c r="AP33" s="25">
        <v>0.54400000000000004</v>
      </c>
      <c r="AQ33" s="25">
        <v>0.54200000000000004</v>
      </c>
      <c r="AR33" s="25">
        <v>0.52700000000000002</v>
      </c>
      <c r="AS33" s="25">
        <v>0.53800000000000003</v>
      </c>
      <c r="AT33" s="25">
        <v>0.52300000000000002</v>
      </c>
      <c r="AU33" s="25">
        <v>0.54800000000000004</v>
      </c>
      <c r="AV33" s="25" t="s">
        <v>145</v>
      </c>
    </row>
    <row r="34" spans="2:48" ht="24.95" customHeight="1" x14ac:dyDescent="0.15">
      <c r="B34" s="516"/>
      <c r="C34" s="517"/>
      <c r="D34" s="504"/>
      <c r="E34" s="504"/>
      <c r="F34" s="288"/>
      <c r="G34" s="298"/>
      <c r="H34" s="288"/>
      <c r="I34" s="289"/>
      <c r="J34" s="409"/>
      <c r="K34" s="410"/>
      <c r="L34" s="512"/>
      <c r="M34" s="513"/>
      <c r="N34" s="253"/>
      <c r="O34" s="254"/>
      <c r="P34" s="505" t="str">
        <f>IF(OR($B$32="",F34=""),"",IF(OR(D34="屋根",D34="天井"),1,IF(OR(D34="ピット等",D34="その他床",D34="外気床"),0,VLOOKUP($B$32,$AJ$7:$AL$14,2,0))))</f>
        <v/>
      </c>
      <c r="Q34" s="506"/>
      <c r="R34" s="505" t="str">
        <f>IF(OR($B$32="",F34=""),"",IF(OR(D34="屋根",D34="天井"),1,IF(OR(D34="ピット等",D34="その他床",D34="外気床"),0,VLOOKUP($B$32,$AJ$7:$AL$14,3,0))))</f>
        <v/>
      </c>
      <c r="S34" s="506"/>
      <c r="T34" s="505" t="str">
        <f t="shared" si="0"/>
        <v/>
      </c>
      <c r="U34" s="506"/>
      <c r="V34" s="505" t="str">
        <f t="shared" si="2"/>
        <v>-</v>
      </c>
      <c r="W34" s="506"/>
      <c r="X34" s="366" t="str">
        <f t="shared" si="1"/>
        <v/>
      </c>
      <c r="Y34" s="367"/>
      <c r="Z34" s="507"/>
      <c r="AA34" s="508"/>
      <c r="AB34" s="508"/>
      <c r="AC34" s="508"/>
      <c r="AD34" s="508"/>
      <c r="AE34" s="508"/>
      <c r="AF34" s="509"/>
      <c r="AI34" s="39" t="b">
        <v>1</v>
      </c>
      <c r="AN34" s="24" t="s">
        <v>77</v>
      </c>
      <c r="AO34" s="25">
        <v>0.32500000000000001</v>
      </c>
      <c r="AP34" s="25">
        <v>0.34100000000000003</v>
      </c>
      <c r="AQ34" s="25">
        <v>0.35099999999999998</v>
      </c>
      <c r="AR34" s="25">
        <v>0.32600000000000001</v>
      </c>
      <c r="AS34" s="25">
        <v>0.29699999999999999</v>
      </c>
      <c r="AT34" s="25">
        <v>0.317</v>
      </c>
      <c r="AU34" s="25">
        <v>0.28399999999999997</v>
      </c>
      <c r="AV34" s="25" t="s">
        <v>145</v>
      </c>
    </row>
    <row r="35" spans="2:48" ht="24.95" customHeight="1" x14ac:dyDescent="0.15">
      <c r="B35" s="516"/>
      <c r="C35" s="517"/>
      <c r="D35" s="504"/>
      <c r="E35" s="504"/>
      <c r="F35" s="288"/>
      <c r="G35" s="298"/>
      <c r="H35" s="288"/>
      <c r="I35" s="289"/>
      <c r="J35" s="409"/>
      <c r="K35" s="410"/>
      <c r="L35" s="512"/>
      <c r="M35" s="513"/>
      <c r="N35" s="253"/>
      <c r="O35" s="254"/>
      <c r="P35" s="505" t="str">
        <f>IF(OR($B$32="",F35=""),"",IF(OR(D35="屋根",D35="天井"),1,IF(OR(D35="ピット等",D35="その他床",D35="外気床"),0,VLOOKUP($B$32,$AJ$7:$AL$14,2,0))))</f>
        <v/>
      </c>
      <c r="Q35" s="506"/>
      <c r="R35" s="505" t="str">
        <f>IF(OR($B$32="",F35=""),"",IF(OR(D35="屋根",D35="天井"),1,IF(OR(D35="ピット等",D35="その他床",D35="外気床"),0,VLOOKUP($B$32,$AJ$7:$AL$14,3,0))))</f>
        <v/>
      </c>
      <c r="S35" s="506"/>
      <c r="T35" s="505" t="str">
        <f t="shared" si="0"/>
        <v/>
      </c>
      <c r="U35" s="506"/>
      <c r="V35" s="505" t="str">
        <f t="shared" si="2"/>
        <v>-</v>
      </c>
      <c r="W35" s="506"/>
      <c r="X35" s="366" t="str">
        <f t="shared" si="1"/>
        <v/>
      </c>
      <c r="Y35" s="367"/>
      <c r="Z35" s="507"/>
      <c r="AA35" s="508"/>
      <c r="AB35" s="508"/>
      <c r="AC35" s="508"/>
      <c r="AD35" s="508"/>
      <c r="AE35" s="508"/>
      <c r="AF35" s="509"/>
      <c r="AI35" s="39" t="b">
        <v>1</v>
      </c>
      <c r="AN35" s="24" t="s">
        <v>84</v>
      </c>
      <c r="AO35" s="495">
        <v>0</v>
      </c>
      <c r="AP35" s="495"/>
      <c r="AQ35" s="495"/>
      <c r="AR35" s="495"/>
      <c r="AS35" s="495"/>
      <c r="AT35" s="495"/>
      <c r="AU35" s="495"/>
      <c r="AV35" s="495"/>
    </row>
    <row r="36" spans="2:48" ht="24.95" customHeight="1" thickBot="1" x14ac:dyDescent="0.2">
      <c r="B36" s="518"/>
      <c r="C36" s="519"/>
      <c r="D36" s="496"/>
      <c r="E36" s="496"/>
      <c r="F36" s="241"/>
      <c r="G36" s="240"/>
      <c r="H36" s="241"/>
      <c r="I36" s="240"/>
      <c r="J36" s="483"/>
      <c r="K36" s="484"/>
      <c r="L36" s="568"/>
      <c r="M36" s="569"/>
      <c r="N36" s="497"/>
      <c r="O36" s="498"/>
      <c r="P36" s="499" t="str">
        <f>IF(OR($B$32="",F36=""),"",IF(OR(D36="屋根",D36="天井"),1,IF(OR(D36="ピット等",D36="その他床",D36="外気床"),0,VLOOKUP($B$32,$AJ$7:$AL$14,2,0))))</f>
        <v/>
      </c>
      <c r="Q36" s="500"/>
      <c r="R36" s="499" t="str">
        <f>IF(OR($B$32="",F36=""),"",IF(OR(D36="屋根",D36="天井"),1,IF(OR(D36="ピット等",D36="その他床",D36="外気床"),0,VLOOKUP($B$32,$AJ$7:$AL$14,3,0))))</f>
        <v/>
      </c>
      <c r="S36" s="500"/>
      <c r="T36" s="499" t="str">
        <f t="shared" si="0"/>
        <v/>
      </c>
      <c r="U36" s="500"/>
      <c r="V36" s="499" t="str">
        <f t="shared" si="2"/>
        <v>-</v>
      </c>
      <c r="W36" s="500"/>
      <c r="X36" s="317" t="str">
        <f t="shared" si="1"/>
        <v/>
      </c>
      <c r="Y36" s="381"/>
      <c r="Z36" s="501"/>
      <c r="AA36" s="502"/>
      <c r="AB36" s="502"/>
      <c r="AC36" s="502"/>
      <c r="AD36" s="502"/>
      <c r="AE36" s="502"/>
      <c r="AF36" s="503"/>
      <c r="AI36" s="39" t="b">
        <v>1</v>
      </c>
      <c r="AN36" s="24" t="s">
        <v>85</v>
      </c>
      <c r="AO36" s="495"/>
      <c r="AP36" s="495"/>
      <c r="AQ36" s="495"/>
      <c r="AR36" s="495"/>
      <c r="AS36" s="495"/>
      <c r="AT36" s="495"/>
      <c r="AU36" s="495"/>
      <c r="AV36" s="495"/>
    </row>
    <row r="37" spans="2:48" ht="24.95" customHeight="1" x14ac:dyDescent="0.15">
      <c r="AN37" s="24" t="s">
        <v>86</v>
      </c>
      <c r="AO37" s="495"/>
      <c r="AP37" s="495"/>
      <c r="AQ37" s="495"/>
      <c r="AR37" s="495"/>
      <c r="AS37" s="495"/>
      <c r="AT37" s="495"/>
      <c r="AU37" s="495"/>
      <c r="AV37" s="495"/>
    </row>
    <row r="38" spans="2:48" ht="24.95" customHeight="1" thickBot="1" x14ac:dyDescent="0.2">
      <c r="B38" s="4" t="s">
        <v>90</v>
      </c>
      <c r="C38" s="2"/>
      <c r="D38" s="2"/>
      <c r="E38" s="2"/>
      <c r="F38" s="4"/>
      <c r="G38" s="2"/>
      <c r="H38" s="2"/>
      <c r="I38" s="2"/>
      <c r="J38" s="2"/>
      <c r="K38" s="2"/>
      <c r="L38" s="2"/>
      <c r="M38" s="2"/>
      <c r="N38" s="2"/>
      <c r="O38" s="2"/>
      <c r="P38" s="2"/>
      <c r="Q38" s="2"/>
      <c r="R38" s="2"/>
      <c r="S38" s="2"/>
      <c r="T38" s="2"/>
      <c r="U38" s="2"/>
      <c r="V38" s="2"/>
      <c r="W38" s="2"/>
      <c r="X38" s="2"/>
      <c r="Y38" s="2"/>
      <c r="Z38" s="2"/>
      <c r="AA38" s="2"/>
      <c r="AB38" s="2"/>
      <c r="AC38" s="2"/>
      <c r="AD38" s="2"/>
      <c r="AE38" s="2"/>
      <c r="AF38" s="2"/>
    </row>
    <row r="39" spans="2:48" ht="24.95" customHeight="1" x14ac:dyDescent="0.15">
      <c r="B39" s="339" t="s">
        <v>88</v>
      </c>
      <c r="C39" s="463"/>
      <c r="D39" s="36" t="s">
        <v>42</v>
      </c>
      <c r="E39" s="37"/>
      <c r="F39" s="37"/>
      <c r="G39" s="37"/>
      <c r="H39" s="37"/>
      <c r="I39" s="37"/>
      <c r="J39" s="37"/>
      <c r="K39" s="37"/>
      <c r="L39" s="37"/>
      <c r="M39" s="37"/>
      <c r="N39" s="37"/>
      <c r="O39" s="37"/>
      <c r="P39" s="36"/>
      <c r="Q39" s="37"/>
      <c r="R39" s="37"/>
      <c r="S39" s="37"/>
      <c r="T39" s="37"/>
      <c r="U39" s="37"/>
      <c r="V39" s="37"/>
      <c r="W39" s="37"/>
      <c r="X39" s="37"/>
      <c r="Y39" s="37"/>
      <c r="Z39" s="37"/>
      <c r="AA39" s="28"/>
      <c r="AB39" s="28"/>
      <c r="AC39" s="300">
        <f>SUM(T7:U36)</f>
        <v>0</v>
      </c>
      <c r="AD39" s="300"/>
      <c r="AE39" s="346" t="s">
        <v>261</v>
      </c>
      <c r="AF39" s="570"/>
    </row>
    <row r="40" spans="2:48" ht="24.95" customHeight="1" x14ac:dyDescent="0.15">
      <c r="B40" s="341"/>
      <c r="C40" s="464"/>
      <c r="D40" s="38" t="s">
        <v>43</v>
      </c>
      <c r="E40" s="14"/>
      <c r="F40" s="14"/>
      <c r="G40" s="14"/>
      <c r="H40" s="14"/>
      <c r="I40" s="14"/>
      <c r="J40" s="14"/>
      <c r="K40" s="14"/>
      <c r="L40" s="14"/>
      <c r="M40" s="14"/>
      <c r="N40" s="14"/>
      <c r="O40" s="14"/>
      <c r="P40" s="38"/>
      <c r="Q40" s="14"/>
      <c r="R40" s="14"/>
      <c r="S40" s="14"/>
      <c r="T40" s="14"/>
      <c r="U40" s="14"/>
      <c r="V40" s="14"/>
      <c r="W40" s="14"/>
      <c r="X40" s="14"/>
      <c r="Y40" s="14"/>
      <c r="Z40" s="14"/>
      <c r="AA40" s="29"/>
      <c r="AB40" s="29"/>
      <c r="AC40" s="348">
        <f>IF(共通条件・結果!AA7="８地域","-",SUM(V7:W36))</f>
        <v>0</v>
      </c>
      <c r="AD40" s="348"/>
      <c r="AE40" s="301" t="s">
        <v>261</v>
      </c>
      <c r="AF40" s="302"/>
    </row>
    <row r="41" spans="2:48" ht="24.95" customHeight="1" thickBot="1" x14ac:dyDescent="0.2">
      <c r="B41" s="343"/>
      <c r="C41" s="465"/>
      <c r="D41" s="35" t="s">
        <v>12</v>
      </c>
      <c r="E41" s="15"/>
      <c r="F41" s="15"/>
      <c r="G41" s="15"/>
      <c r="H41" s="15"/>
      <c r="I41" s="15"/>
      <c r="J41" s="15"/>
      <c r="K41" s="15"/>
      <c r="L41" s="15"/>
      <c r="M41" s="15"/>
      <c r="N41" s="15"/>
      <c r="O41" s="15"/>
      <c r="P41" s="35"/>
      <c r="Q41" s="5"/>
      <c r="R41" s="30"/>
      <c r="S41" s="30"/>
      <c r="T41" s="30"/>
      <c r="U41" s="15"/>
      <c r="V41" s="15"/>
      <c r="W41" s="15"/>
      <c r="X41" s="15"/>
      <c r="Y41" s="15"/>
      <c r="Z41" s="15"/>
      <c r="AA41" s="30"/>
      <c r="AB41" s="30"/>
      <c r="AC41" s="309">
        <f>SUM(X7:Y36)</f>
        <v>0</v>
      </c>
      <c r="AD41" s="309"/>
      <c r="AE41" s="15" t="s">
        <v>146</v>
      </c>
      <c r="AF41" s="6"/>
    </row>
    <row r="42" spans="2:48" ht="24.95" hidden="1" customHeight="1" x14ac:dyDescent="0.15"/>
    <row r="43" spans="2:48" ht="24.95" hidden="1" customHeight="1" x14ac:dyDescent="0.15"/>
    <row r="44" spans="2:48" ht="24.95" hidden="1" customHeight="1" x14ac:dyDescent="0.15">
      <c r="G44" s="87"/>
      <c r="H44" s="86"/>
      <c r="P44" s="31"/>
      <c r="Q44" s="24" t="s">
        <v>218</v>
      </c>
      <c r="R44" s="24" t="s">
        <v>219</v>
      </c>
      <c r="S44" s="24" t="s">
        <v>94</v>
      </c>
      <c r="T44" s="24" t="s">
        <v>95</v>
      </c>
      <c r="U44" s="24" t="s">
        <v>96</v>
      </c>
      <c r="V44" s="24" t="s">
        <v>97</v>
      </c>
      <c r="W44" s="24" t="s">
        <v>98</v>
      </c>
      <c r="X44" s="24" t="s">
        <v>220</v>
      </c>
      <c r="Y44" s="24" t="s">
        <v>221</v>
      </c>
    </row>
    <row r="45" spans="2:48" ht="24.95" hidden="1" customHeight="1" x14ac:dyDescent="0.15">
      <c r="G45" s="11"/>
      <c r="H45" s="11"/>
      <c r="P45" s="31"/>
      <c r="Q45" s="24" t="s">
        <v>222</v>
      </c>
      <c r="R45" s="24" t="s">
        <v>222</v>
      </c>
      <c r="S45" s="24" t="s">
        <v>222</v>
      </c>
      <c r="T45" s="24" t="s">
        <v>222</v>
      </c>
      <c r="U45" s="24" t="s">
        <v>222</v>
      </c>
      <c r="V45" s="24" t="s">
        <v>222</v>
      </c>
      <c r="W45" s="24" t="s">
        <v>222</v>
      </c>
      <c r="X45" s="24" t="s">
        <v>223</v>
      </c>
      <c r="Y45" s="24" t="s">
        <v>75</v>
      </c>
    </row>
    <row r="46" spans="2:48" ht="24.95" hidden="1" customHeight="1" x14ac:dyDescent="0.15">
      <c r="G46" s="87"/>
      <c r="H46" s="11"/>
      <c r="P46" s="31"/>
      <c r="Q46" s="24" t="s">
        <v>224</v>
      </c>
      <c r="R46" s="24" t="s">
        <v>224</v>
      </c>
      <c r="S46" s="24" t="s">
        <v>224</v>
      </c>
      <c r="T46" s="24" t="s">
        <v>224</v>
      </c>
      <c r="U46" s="24" t="s">
        <v>224</v>
      </c>
      <c r="V46" s="24" t="s">
        <v>224</v>
      </c>
      <c r="W46" s="24" t="s">
        <v>224</v>
      </c>
      <c r="X46" s="24" t="s">
        <v>225</v>
      </c>
      <c r="Y46" s="24" t="s">
        <v>76</v>
      </c>
    </row>
    <row r="47" spans="2:48" ht="24.95" hidden="1" customHeight="1" x14ac:dyDescent="0.15">
      <c r="G47" s="11"/>
      <c r="H47" s="11"/>
      <c r="P47" s="31"/>
      <c r="Q47" s="24" t="s">
        <v>226</v>
      </c>
      <c r="R47" s="24" t="s">
        <v>226</v>
      </c>
      <c r="S47" s="24" t="s">
        <v>226</v>
      </c>
      <c r="T47" s="24" t="s">
        <v>226</v>
      </c>
      <c r="U47" s="24" t="s">
        <v>226</v>
      </c>
      <c r="V47" s="24" t="s">
        <v>226</v>
      </c>
      <c r="W47" s="24" t="s">
        <v>226</v>
      </c>
      <c r="X47" s="24" t="s">
        <v>227</v>
      </c>
      <c r="Y47" s="24" t="s">
        <v>84</v>
      </c>
    </row>
    <row r="48" spans="2:48" ht="24.95" hidden="1" customHeight="1" x14ac:dyDescent="0.15">
      <c r="P48" s="31"/>
      <c r="Q48" s="24" t="s">
        <v>228</v>
      </c>
      <c r="R48" s="24" t="s">
        <v>228</v>
      </c>
      <c r="S48" s="24" t="s">
        <v>228</v>
      </c>
      <c r="T48" s="24" t="s">
        <v>228</v>
      </c>
      <c r="U48" s="24" t="s">
        <v>228</v>
      </c>
      <c r="V48" s="24" t="s">
        <v>228</v>
      </c>
      <c r="W48" s="24" t="s">
        <v>228</v>
      </c>
      <c r="X48" s="24" t="s">
        <v>229</v>
      </c>
      <c r="Y48" s="24" t="s">
        <v>85</v>
      </c>
    </row>
    <row r="49" spans="17:25" ht="24.95" hidden="1" customHeight="1" x14ac:dyDescent="0.15">
      <c r="Q49" s="24" t="s">
        <v>230</v>
      </c>
      <c r="R49" s="24" t="s">
        <v>230</v>
      </c>
      <c r="S49" s="24" t="s">
        <v>230</v>
      </c>
      <c r="T49" s="24" t="s">
        <v>230</v>
      </c>
      <c r="U49" s="24" t="s">
        <v>230</v>
      </c>
      <c r="V49" s="24" t="s">
        <v>230</v>
      </c>
      <c r="W49" s="24" t="s">
        <v>230</v>
      </c>
      <c r="X49" s="24" t="s">
        <v>231</v>
      </c>
      <c r="Y49" s="24" t="s">
        <v>86</v>
      </c>
    </row>
    <row r="50" spans="17:25" ht="24.95" customHeight="1" x14ac:dyDescent="0.15"/>
    <row r="51" spans="17:25" ht="24.95" customHeight="1" x14ac:dyDescent="0.15"/>
    <row r="52" spans="17:25" ht="24.95" customHeight="1" x14ac:dyDescent="0.15"/>
    <row r="53" spans="17:25" ht="24.95" customHeight="1" x14ac:dyDescent="0.15"/>
    <row r="54" spans="17:25" ht="24.95" customHeight="1" x14ac:dyDescent="0.15"/>
    <row r="55" spans="17:25" ht="24.95" customHeight="1" x14ac:dyDescent="0.15"/>
    <row r="56" spans="17:25" ht="24.95" customHeight="1" x14ac:dyDescent="0.15"/>
    <row r="57" spans="17:25" ht="24.95" customHeight="1" x14ac:dyDescent="0.15"/>
    <row r="58" spans="17:25" ht="24.95" customHeight="1" x14ac:dyDescent="0.15"/>
    <row r="59" spans="17:25" ht="24.95" customHeight="1" x14ac:dyDescent="0.15"/>
    <row r="60" spans="17:25" ht="24.95" customHeight="1" x14ac:dyDescent="0.15"/>
    <row r="61" spans="17:25" ht="24.95" customHeight="1" x14ac:dyDescent="0.15"/>
    <row r="62" spans="17:25" ht="24.95" customHeight="1" x14ac:dyDescent="0.15"/>
    <row r="63" spans="17:25" ht="24.95" customHeight="1" x14ac:dyDescent="0.15"/>
    <row r="64" spans="17:25" ht="24.95" customHeight="1" x14ac:dyDescent="0.15"/>
    <row r="65" ht="24.95" customHeight="1" x14ac:dyDescent="0.15"/>
    <row r="66" ht="24.95" customHeight="1" x14ac:dyDescent="0.15"/>
    <row r="67" ht="24.95" customHeight="1" x14ac:dyDescent="0.15"/>
    <row r="68" ht="24.95" customHeight="1" x14ac:dyDescent="0.15"/>
    <row r="69" ht="24.95" customHeight="1" x14ac:dyDescent="0.15"/>
    <row r="70" ht="24.95" customHeight="1" x14ac:dyDescent="0.15"/>
    <row r="71" ht="24.95" customHeight="1" x14ac:dyDescent="0.15"/>
    <row r="72" ht="24.95" customHeight="1" x14ac:dyDescent="0.15"/>
    <row r="73" ht="24.95" customHeight="1" x14ac:dyDescent="0.15"/>
    <row r="74" ht="24.95" customHeight="1" x14ac:dyDescent="0.15"/>
    <row r="75" ht="24.95" customHeight="1" x14ac:dyDescent="0.15"/>
    <row r="76" ht="24.95" customHeight="1" x14ac:dyDescent="0.15"/>
    <row r="77" ht="24.95" customHeight="1" x14ac:dyDescent="0.15"/>
    <row r="78" ht="24.95" customHeight="1" x14ac:dyDescent="0.15"/>
    <row r="79" ht="24.95" customHeight="1" x14ac:dyDescent="0.15"/>
    <row r="80" ht="24.95" customHeight="1" x14ac:dyDescent="0.15"/>
    <row r="81" ht="24.95" customHeight="1" x14ac:dyDescent="0.15"/>
    <row r="82" ht="24.95" customHeight="1" x14ac:dyDescent="0.15"/>
    <row r="83" ht="24.95" customHeight="1" x14ac:dyDescent="0.15"/>
    <row r="84" ht="24.95" customHeight="1" x14ac:dyDescent="0.15"/>
    <row r="85" ht="24.95" customHeight="1" x14ac:dyDescent="0.15"/>
    <row r="86" ht="24.95" customHeight="1" x14ac:dyDescent="0.15"/>
    <row r="87" ht="24.95" customHeight="1" x14ac:dyDescent="0.15"/>
    <row r="88" ht="24.95" customHeight="1" x14ac:dyDescent="0.15"/>
    <row r="89" ht="24.95" customHeight="1" x14ac:dyDescent="0.15"/>
    <row r="90" ht="24.95" customHeight="1" x14ac:dyDescent="0.15"/>
    <row r="91" ht="24.95" customHeight="1" x14ac:dyDescent="0.15"/>
    <row r="92" ht="24.95" customHeight="1" x14ac:dyDescent="0.15"/>
    <row r="93" ht="24.95" customHeight="1" x14ac:dyDescent="0.15"/>
    <row r="94" ht="24.95" customHeight="1" x14ac:dyDescent="0.15"/>
    <row r="95" ht="24.95" customHeight="1" x14ac:dyDescent="0.15"/>
    <row r="96" ht="24.95" customHeight="1" x14ac:dyDescent="0.15"/>
    <row r="97" ht="24.95" customHeight="1" x14ac:dyDescent="0.15"/>
    <row r="98" ht="24.95" customHeight="1" x14ac:dyDescent="0.15"/>
    <row r="99"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row r="111" ht="24.95" customHeight="1" x14ac:dyDescent="0.15"/>
    <row r="112" ht="24.95" customHeight="1" x14ac:dyDescent="0.15"/>
    <row r="113" ht="24.95" customHeight="1" x14ac:dyDescent="0.15"/>
    <row r="114" ht="24.95" customHeight="1" x14ac:dyDescent="0.15"/>
    <row r="115" ht="24.95" customHeight="1" x14ac:dyDescent="0.15"/>
    <row r="116" ht="24.95" customHeight="1" x14ac:dyDescent="0.15"/>
    <row r="117" ht="24.95" customHeight="1" x14ac:dyDescent="0.15"/>
    <row r="118" ht="24.95" customHeight="1" x14ac:dyDescent="0.15"/>
    <row r="119" ht="24.95" customHeight="1" x14ac:dyDescent="0.15"/>
    <row r="120" ht="24.95" customHeight="1" x14ac:dyDescent="0.15"/>
    <row r="121" ht="24.95" customHeight="1" x14ac:dyDescent="0.15"/>
    <row r="122" ht="24.95" customHeight="1" x14ac:dyDescent="0.15"/>
    <row r="123" ht="24.95" customHeight="1" x14ac:dyDescent="0.15"/>
    <row r="124" ht="24.95" customHeight="1" x14ac:dyDescent="0.15"/>
    <row r="125" ht="24.95" customHeight="1" x14ac:dyDescent="0.15"/>
    <row r="126" ht="24.95" customHeight="1" x14ac:dyDescent="0.15"/>
    <row r="127" ht="24.95" customHeight="1" x14ac:dyDescent="0.15"/>
    <row r="128" ht="24.95" customHeight="1" x14ac:dyDescent="0.15"/>
    <row r="129" ht="24.95" customHeight="1" x14ac:dyDescent="0.15"/>
    <row r="130" ht="24.95" customHeight="1" x14ac:dyDescent="0.15"/>
    <row r="131" ht="24.95" customHeight="1" x14ac:dyDescent="0.15"/>
    <row r="132" ht="24.95" customHeight="1" x14ac:dyDescent="0.15"/>
    <row r="133" ht="24.95" customHeight="1" x14ac:dyDescent="0.15"/>
    <row r="134" ht="24.95" customHeight="1" x14ac:dyDescent="0.15"/>
    <row r="135" ht="24.95" customHeight="1" x14ac:dyDescent="0.15"/>
    <row r="136" ht="24.95" customHeight="1" x14ac:dyDescent="0.15"/>
    <row r="137" ht="24.95" customHeight="1" x14ac:dyDescent="0.15"/>
    <row r="138" ht="24.95" customHeight="1" x14ac:dyDescent="0.15"/>
    <row r="139" ht="24.95" customHeight="1" x14ac:dyDescent="0.15"/>
    <row r="140" ht="24.95" customHeight="1" x14ac:dyDescent="0.15"/>
    <row r="141" ht="24.95" customHeight="1" x14ac:dyDescent="0.15"/>
    <row r="142" ht="24.95" customHeight="1" x14ac:dyDescent="0.15"/>
    <row r="143" ht="24.95" customHeight="1" x14ac:dyDescent="0.15"/>
    <row r="144" ht="24.95" customHeight="1" x14ac:dyDescent="0.15"/>
    <row r="145" ht="24.95" customHeight="1" x14ac:dyDescent="0.15"/>
    <row r="146" ht="24.95" customHeight="1" x14ac:dyDescent="0.15"/>
    <row r="147" ht="24.95" customHeight="1" x14ac:dyDescent="0.15"/>
    <row r="148" ht="24.95" customHeight="1" x14ac:dyDescent="0.15"/>
    <row r="149" ht="24.95" customHeight="1" x14ac:dyDescent="0.15"/>
    <row r="150" ht="24.95" customHeight="1" x14ac:dyDescent="0.15"/>
    <row r="151" ht="24.95" customHeight="1" x14ac:dyDescent="0.15"/>
    <row r="152" ht="24.95" customHeight="1" x14ac:dyDescent="0.15"/>
    <row r="153" ht="24.95" customHeight="1" x14ac:dyDescent="0.15"/>
    <row r="154" ht="24.95" customHeight="1" x14ac:dyDescent="0.15"/>
    <row r="155" ht="24.95" customHeight="1" x14ac:dyDescent="0.15"/>
    <row r="156" ht="24.95" customHeight="1" x14ac:dyDescent="0.15"/>
    <row r="157" ht="24.95" customHeight="1" x14ac:dyDescent="0.15"/>
    <row r="158" ht="24.95" customHeight="1" x14ac:dyDescent="0.15"/>
    <row r="159" ht="24.95" customHeight="1" x14ac:dyDescent="0.15"/>
    <row r="160" ht="24.95" customHeight="1" x14ac:dyDescent="0.15"/>
    <row r="161" ht="24.95" customHeight="1" x14ac:dyDescent="0.15"/>
    <row r="162" ht="24.95" customHeight="1" x14ac:dyDescent="0.15"/>
    <row r="163" ht="24.95" customHeight="1" x14ac:dyDescent="0.15"/>
    <row r="164" ht="24.95" customHeight="1" x14ac:dyDescent="0.15"/>
    <row r="165" ht="24.95" customHeight="1" x14ac:dyDescent="0.15"/>
    <row r="166" ht="24.95" customHeight="1" x14ac:dyDescent="0.15"/>
    <row r="167" ht="24.95" customHeight="1" x14ac:dyDescent="0.15"/>
    <row r="168" ht="24.95" customHeight="1" x14ac:dyDescent="0.15"/>
    <row r="169" ht="24.95" customHeight="1" x14ac:dyDescent="0.15"/>
    <row r="170" ht="24.95" customHeight="1" x14ac:dyDescent="0.15"/>
    <row r="171" ht="24.95" customHeight="1" x14ac:dyDescent="0.15"/>
    <row r="172" ht="24.95" customHeight="1" x14ac:dyDescent="0.15"/>
    <row r="173" ht="24.95" customHeight="1" x14ac:dyDescent="0.15"/>
    <row r="174" ht="24.95" customHeight="1" x14ac:dyDescent="0.15"/>
    <row r="175" ht="24.95" customHeight="1" x14ac:dyDescent="0.15"/>
    <row r="176" ht="24.95" customHeight="1" x14ac:dyDescent="0.15"/>
    <row r="177" ht="24.95" customHeight="1" x14ac:dyDescent="0.15"/>
    <row r="178" ht="24.95" customHeight="1" x14ac:dyDescent="0.15"/>
    <row r="179" ht="24.95" customHeight="1" x14ac:dyDescent="0.15"/>
    <row r="180" ht="24.95" customHeight="1" x14ac:dyDescent="0.15"/>
    <row r="181" ht="24.95" customHeight="1" x14ac:dyDescent="0.15"/>
    <row r="182" ht="24.95" customHeight="1" x14ac:dyDescent="0.15"/>
    <row r="183" ht="24.95" customHeight="1" x14ac:dyDescent="0.15"/>
    <row r="184" ht="24.95" customHeight="1" x14ac:dyDescent="0.15"/>
    <row r="185" ht="24.95" customHeight="1" x14ac:dyDescent="0.15"/>
    <row r="186" ht="24.95" customHeight="1" x14ac:dyDescent="0.15"/>
    <row r="187" ht="24.95" customHeight="1" x14ac:dyDescent="0.15"/>
    <row r="188" ht="24.95" customHeight="1" x14ac:dyDescent="0.15"/>
    <row r="189" ht="24.95" customHeight="1" x14ac:dyDescent="0.15"/>
    <row r="190" ht="24.95" customHeight="1" x14ac:dyDescent="0.15"/>
    <row r="191" ht="24.95" customHeight="1" x14ac:dyDescent="0.15"/>
    <row r="192" ht="24.95" customHeight="1" x14ac:dyDescent="0.15"/>
    <row r="193" ht="24.95" customHeight="1" x14ac:dyDescent="0.15"/>
    <row r="194" ht="24.95" customHeight="1" x14ac:dyDescent="0.15"/>
    <row r="195" ht="24.95" customHeight="1" x14ac:dyDescent="0.15"/>
    <row r="196" ht="24.95" customHeight="1" x14ac:dyDescent="0.15"/>
    <row r="197" ht="24.95" customHeight="1" x14ac:dyDescent="0.15"/>
    <row r="198" ht="24.95" customHeight="1" x14ac:dyDescent="0.15"/>
    <row r="199" ht="24.95" customHeight="1" x14ac:dyDescent="0.15"/>
    <row r="200" ht="24.95" customHeight="1" x14ac:dyDescent="0.15"/>
    <row r="201" ht="24.95" customHeight="1" x14ac:dyDescent="0.15"/>
    <row r="202" ht="24.95" customHeight="1" x14ac:dyDescent="0.15"/>
    <row r="203" ht="24.95" customHeight="1" x14ac:dyDescent="0.15"/>
    <row r="204" ht="24.95" customHeight="1" x14ac:dyDescent="0.15"/>
    <row r="205" ht="24.95" customHeight="1" x14ac:dyDescent="0.15"/>
    <row r="206" ht="24.95" customHeight="1" x14ac:dyDescent="0.15"/>
    <row r="207" ht="24.95" customHeight="1" x14ac:dyDescent="0.15"/>
    <row r="208" ht="24.95" customHeight="1" x14ac:dyDescent="0.15"/>
    <row r="209" ht="24.95" customHeight="1" x14ac:dyDescent="0.15"/>
    <row r="210" ht="24.95" customHeight="1" x14ac:dyDescent="0.15"/>
    <row r="211" ht="24.95" customHeight="1" x14ac:dyDescent="0.15"/>
    <row r="212" ht="24.95" customHeight="1" x14ac:dyDescent="0.15"/>
    <row r="213" ht="24.95" customHeight="1" x14ac:dyDescent="0.15"/>
    <row r="214" ht="24.95" customHeight="1" x14ac:dyDescent="0.15"/>
    <row r="215" ht="24.95" customHeight="1" x14ac:dyDescent="0.15"/>
    <row r="216" ht="24.95" customHeight="1" x14ac:dyDescent="0.15"/>
    <row r="217" ht="24.95" customHeight="1" x14ac:dyDescent="0.15"/>
    <row r="218" ht="24.95" customHeight="1" x14ac:dyDescent="0.15"/>
    <row r="219" ht="24.95" customHeight="1" x14ac:dyDescent="0.15"/>
    <row r="220" ht="24.95" customHeight="1" x14ac:dyDescent="0.15"/>
    <row r="221" ht="24.95" customHeight="1" x14ac:dyDescent="0.15"/>
    <row r="222" ht="24.95" customHeight="1" x14ac:dyDescent="0.15"/>
    <row r="223" ht="24.95" customHeight="1" x14ac:dyDescent="0.15"/>
    <row r="224" ht="24.95" customHeight="1" x14ac:dyDescent="0.15"/>
    <row r="225" ht="24.95" customHeight="1" x14ac:dyDescent="0.15"/>
    <row r="226" ht="24.95" customHeight="1" x14ac:dyDescent="0.15"/>
    <row r="227" ht="24.95" customHeight="1" x14ac:dyDescent="0.15"/>
    <row r="228" ht="24.95" customHeight="1" x14ac:dyDescent="0.15"/>
    <row r="229" ht="24.95" customHeight="1" x14ac:dyDescent="0.15"/>
    <row r="230" ht="24.95" customHeight="1" x14ac:dyDescent="0.15"/>
    <row r="231" ht="24.95" customHeight="1" x14ac:dyDescent="0.15"/>
    <row r="232" ht="24.95" customHeight="1" x14ac:dyDescent="0.15"/>
    <row r="233" ht="24.95" customHeight="1" x14ac:dyDescent="0.15"/>
    <row r="234" ht="24.95" customHeight="1" x14ac:dyDescent="0.15"/>
    <row r="235" ht="24.95" customHeight="1" x14ac:dyDescent="0.15"/>
    <row r="236" ht="24.95" customHeight="1" x14ac:dyDescent="0.15"/>
    <row r="237" ht="24.95" customHeight="1" x14ac:dyDescent="0.15"/>
    <row r="238" ht="24.95" customHeight="1" x14ac:dyDescent="0.15"/>
    <row r="239" ht="24.95" customHeight="1" x14ac:dyDescent="0.15"/>
    <row r="240" ht="24.95" customHeight="1" x14ac:dyDescent="0.15"/>
    <row r="241" ht="24.95" customHeight="1" x14ac:dyDescent="0.15"/>
    <row r="242" ht="24.95" customHeight="1" x14ac:dyDescent="0.15"/>
    <row r="243" ht="24.95" customHeight="1" x14ac:dyDescent="0.15"/>
    <row r="244" ht="24.95" customHeight="1" x14ac:dyDescent="0.15"/>
    <row r="245" ht="24.95" customHeight="1" x14ac:dyDescent="0.15"/>
    <row r="246" ht="24.95" customHeight="1" x14ac:dyDescent="0.15"/>
    <row r="247" ht="24.95" customHeight="1" x14ac:dyDescent="0.15"/>
    <row r="248" ht="24.95" customHeight="1" x14ac:dyDescent="0.15"/>
    <row r="249" ht="24.95" customHeight="1" x14ac:dyDescent="0.15"/>
    <row r="250" ht="24.95" customHeight="1" x14ac:dyDescent="0.15"/>
    <row r="251" ht="24.95" customHeight="1" x14ac:dyDescent="0.15"/>
    <row r="252" ht="24.95" customHeight="1" x14ac:dyDescent="0.15"/>
    <row r="253" ht="24.95" customHeight="1" x14ac:dyDescent="0.15"/>
    <row r="254" ht="24.95" customHeight="1" x14ac:dyDescent="0.15"/>
    <row r="255" ht="24.95" customHeight="1" x14ac:dyDescent="0.15"/>
    <row r="256" ht="24.95" customHeight="1" x14ac:dyDescent="0.15"/>
    <row r="257" ht="24.95" customHeight="1" x14ac:dyDescent="0.15"/>
  </sheetData>
  <sheetProtection algorithmName="SHA-512" hashValue="jN6yoohGhAsfuWAw/XrCZLquOckOhdj4xjkwc/8R9jz1L611QZDvveyuycNLVtWLisNFAZEZlMdRhhWJeFKtCQ==" saltValue="5Jb2Wkto4o6nj5/TTDhLVw==" spinCount="100000" sheet="1" objects="1" scenarios="1" selectLockedCells="1"/>
  <mergeCells count="395">
    <mergeCell ref="AE39:AF39"/>
    <mergeCell ref="AE40:AF40"/>
    <mergeCell ref="L30:M30"/>
    <mergeCell ref="L31:M31"/>
    <mergeCell ref="L32:M32"/>
    <mergeCell ref="L33:M33"/>
    <mergeCell ref="L34:M34"/>
    <mergeCell ref="L35:M35"/>
    <mergeCell ref="L36:M36"/>
    <mergeCell ref="Z31:AF31"/>
    <mergeCell ref="N31:O31"/>
    <mergeCell ref="P31:Q31"/>
    <mergeCell ref="Z32:AF32"/>
    <mergeCell ref="N33:O33"/>
    <mergeCell ref="P33:Q33"/>
    <mergeCell ref="R33:S33"/>
    <mergeCell ref="N32:O32"/>
    <mergeCell ref="P32:Q32"/>
    <mergeCell ref="R32:S32"/>
    <mergeCell ref="T32:U32"/>
    <mergeCell ref="V32:W32"/>
    <mergeCell ref="X32:Y32"/>
    <mergeCell ref="X33:Y33"/>
    <mergeCell ref="R31:S31"/>
    <mergeCell ref="L17:M17"/>
    <mergeCell ref="L18:M18"/>
    <mergeCell ref="L19:M19"/>
    <mergeCell ref="L20:M20"/>
    <mergeCell ref="L21:M21"/>
    <mergeCell ref="L22:M22"/>
    <mergeCell ref="L23:M23"/>
    <mergeCell ref="L24:M24"/>
    <mergeCell ref="L25:M25"/>
    <mergeCell ref="L8:M8"/>
    <mergeCell ref="L9:M9"/>
    <mergeCell ref="L10:M10"/>
    <mergeCell ref="L11:M11"/>
    <mergeCell ref="L12:M12"/>
    <mergeCell ref="L13:M13"/>
    <mergeCell ref="L14:M14"/>
    <mergeCell ref="L15:M15"/>
    <mergeCell ref="L16:M16"/>
    <mergeCell ref="X4:Y6"/>
    <mergeCell ref="Z4:AF6"/>
    <mergeCell ref="P5:Q6"/>
    <mergeCell ref="R5:S6"/>
    <mergeCell ref="AN5:AN6"/>
    <mergeCell ref="AO5:AV5"/>
    <mergeCell ref="B2:AF2"/>
    <mergeCell ref="B4:C6"/>
    <mergeCell ref="D4:E6"/>
    <mergeCell ref="F4:G6"/>
    <mergeCell ref="H4:I6"/>
    <mergeCell ref="J4:K6"/>
    <mergeCell ref="N4:O6"/>
    <mergeCell ref="P4:S4"/>
    <mergeCell ref="T4:U6"/>
    <mergeCell ref="V4:W6"/>
    <mergeCell ref="L4:M6"/>
    <mergeCell ref="AO7:AV8"/>
    <mergeCell ref="D8:E8"/>
    <mergeCell ref="F8:G8"/>
    <mergeCell ref="H8:I8"/>
    <mergeCell ref="J8:K8"/>
    <mergeCell ref="N8:O8"/>
    <mergeCell ref="P8:Q8"/>
    <mergeCell ref="R8:S8"/>
    <mergeCell ref="T8:U8"/>
    <mergeCell ref="V8:W8"/>
    <mergeCell ref="P7:Q7"/>
    <mergeCell ref="R7:S7"/>
    <mergeCell ref="T7:U7"/>
    <mergeCell ref="V7:W7"/>
    <mergeCell ref="X7:Y7"/>
    <mergeCell ref="Z7:AF7"/>
    <mergeCell ref="D7:E7"/>
    <mergeCell ref="F7:G7"/>
    <mergeCell ref="H7:I7"/>
    <mergeCell ref="J7:K7"/>
    <mergeCell ref="N7:O7"/>
    <mergeCell ref="X8:Y8"/>
    <mergeCell ref="Z8:AF8"/>
    <mergeCell ref="L7:M7"/>
    <mergeCell ref="X9:Y9"/>
    <mergeCell ref="Z9:AF9"/>
    <mergeCell ref="D10:E10"/>
    <mergeCell ref="F10:G10"/>
    <mergeCell ref="H10:I10"/>
    <mergeCell ref="J10:K10"/>
    <mergeCell ref="N10:O10"/>
    <mergeCell ref="P10:Q10"/>
    <mergeCell ref="R10:S10"/>
    <mergeCell ref="T10:U10"/>
    <mergeCell ref="V10:W10"/>
    <mergeCell ref="X10:Y10"/>
    <mergeCell ref="Z10:AF10"/>
    <mergeCell ref="D9:E9"/>
    <mergeCell ref="F9:G9"/>
    <mergeCell ref="H9:I9"/>
    <mergeCell ref="J9:K9"/>
    <mergeCell ref="N9:O9"/>
    <mergeCell ref="P9:Q9"/>
    <mergeCell ref="R9:S9"/>
    <mergeCell ref="T9:U9"/>
    <mergeCell ref="V9:W9"/>
    <mergeCell ref="D11:E11"/>
    <mergeCell ref="F11:G11"/>
    <mergeCell ref="H11:I11"/>
    <mergeCell ref="J11:K11"/>
    <mergeCell ref="N11:O11"/>
    <mergeCell ref="P11:Q11"/>
    <mergeCell ref="R11:S11"/>
    <mergeCell ref="T11:U11"/>
    <mergeCell ref="V11:W11"/>
    <mergeCell ref="X11:Y11"/>
    <mergeCell ref="Z11:AF11"/>
    <mergeCell ref="B12:C16"/>
    <mergeCell ref="D12:E12"/>
    <mergeCell ref="F12:G12"/>
    <mergeCell ref="H12:I12"/>
    <mergeCell ref="J12:K12"/>
    <mergeCell ref="B7:C11"/>
    <mergeCell ref="Z12:AF12"/>
    <mergeCell ref="D13:E13"/>
    <mergeCell ref="F13:G13"/>
    <mergeCell ref="H13:I13"/>
    <mergeCell ref="J13:K13"/>
    <mergeCell ref="N13:O13"/>
    <mergeCell ref="P13:Q13"/>
    <mergeCell ref="R13:S13"/>
    <mergeCell ref="T13:U13"/>
    <mergeCell ref="V13:W13"/>
    <mergeCell ref="N12:O12"/>
    <mergeCell ref="P12:Q12"/>
    <mergeCell ref="R12:S12"/>
    <mergeCell ref="T12:U12"/>
    <mergeCell ref="V12:W12"/>
    <mergeCell ref="X12:Y12"/>
    <mergeCell ref="X13:Y13"/>
    <mergeCell ref="Z13:AF13"/>
    <mergeCell ref="D14:E14"/>
    <mergeCell ref="F14:G14"/>
    <mergeCell ref="H14:I14"/>
    <mergeCell ref="J14:K14"/>
    <mergeCell ref="N14:O14"/>
    <mergeCell ref="P14:Q14"/>
    <mergeCell ref="R14:S14"/>
    <mergeCell ref="T14:U14"/>
    <mergeCell ref="V14:W14"/>
    <mergeCell ref="X14:Y14"/>
    <mergeCell ref="Z14:AF14"/>
    <mergeCell ref="X15:Y15"/>
    <mergeCell ref="Z15:AF15"/>
    <mergeCell ref="D16:E16"/>
    <mergeCell ref="F16:G16"/>
    <mergeCell ref="H16:I16"/>
    <mergeCell ref="J16:K16"/>
    <mergeCell ref="N16:O16"/>
    <mergeCell ref="P16:Q16"/>
    <mergeCell ref="R16:S16"/>
    <mergeCell ref="T16:U16"/>
    <mergeCell ref="V16:W16"/>
    <mergeCell ref="X16:Y16"/>
    <mergeCell ref="Z16:AF16"/>
    <mergeCell ref="D15:E15"/>
    <mergeCell ref="F15:G15"/>
    <mergeCell ref="H15:I15"/>
    <mergeCell ref="J15:K15"/>
    <mergeCell ref="N15:O15"/>
    <mergeCell ref="P15:Q15"/>
    <mergeCell ref="R15:S15"/>
    <mergeCell ref="T15:U15"/>
    <mergeCell ref="V15:W15"/>
    <mergeCell ref="Z17:AF17"/>
    <mergeCell ref="AO17:AV19"/>
    <mergeCell ref="D18:E18"/>
    <mergeCell ref="F18:G18"/>
    <mergeCell ref="H18:I18"/>
    <mergeCell ref="J18:K18"/>
    <mergeCell ref="N18:O18"/>
    <mergeCell ref="P18:Q18"/>
    <mergeCell ref="R18:S18"/>
    <mergeCell ref="T18:U18"/>
    <mergeCell ref="N17:O17"/>
    <mergeCell ref="P17:Q17"/>
    <mergeCell ref="R17:S17"/>
    <mergeCell ref="T17:U17"/>
    <mergeCell ref="V17:W17"/>
    <mergeCell ref="X17:Y17"/>
    <mergeCell ref="V18:W18"/>
    <mergeCell ref="X18:Y18"/>
    <mergeCell ref="Z18:AF18"/>
    <mergeCell ref="T19:U19"/>
    <mergeCell ref="V19:W19"/>
    <mergeCell ref="X19:Y19"/>
    <mergeCell ref="Z19:AF19"/>
    <mergeCell ref="R19:S19"/>
    <mergeCell ref="D21:E21"/>
    <mergeCell ref="F21:G21"/>
    <mergeCell ref="H21:I21"/>
    <mergeCell ref="J21:K21"/>
    <mergeCell ref="N21:O21"/>
    <mergeCell ref="P21:Q21"/>
    <mergeCell ref="R21:S21"/>
    <mergeCell ref="B17:C21"/>
    <mergeCell ref="D17:E17"/>
    <mergeCell ref="F17:G17"/>
    <mergeCell ref="H17:I17"/>
    <mergeCell ref="J17:K17"/>
    <mergeCell ref="D20:E20"/>
    <mergeCell ref="F20:G20"/>
    <mergeCell ref="H20:I20"/>
    <mergeCell ref="J20:K20"/>
    <mergeCell ref="N20:O20"/>
    <mergeCell ref="P20:Q20"/>
    <mergeCell ref="D19:E19"/>
    <mergeCell ref="F19:G19"/>
    <mergeCell ref="H19:I19"/>
    <mergeCell ref="J19:K19"/>
    <mergeCell ref="N19:O19"/>
    <mergeCell ref="P19:Q19"/>
    <mergeCell ref="T21:U21"/>
    <mergeCell ref="V21:W21"/>
    <mergeCell ref="X21:Y21"/>
    <mergeCell ref="Z21:AF21"/>
    <mergeCell ref="R20:S20"/>
    <mergeCell ref="T20:U20"/>
    <mergeCell ref="V20:W20"/>
    <mergeCell ref="X20:Y20"/>
    <mergeCell ref="Z20:AF20"/>
    <mergeCell ref="Z24:AF24"/>
    <mergeCell ref="P22:Q22"/>
    <mergeCell ref="R22:S22"/>
    <mergeCell ref="T22:U22"/>
    <mergeCell ref="V22:W22"/>
    <mergeCell ref="X22:Y22"/>
    <mergeCell ref="Z22:AF22"/>
    <mergeCell ref="B22:C26"/>
    <mergeCell ref="D22:E22"/>
    <mergeCell ref="F22:G22"/>
    <mergeCell ref="H22:I22"/>
    <mergeCell ref="J22:K22"/>
    <mergeCell ref="N22:O22"/>
    <mergeCell ref="D23:E23"/>
    <mergeCell ref="F23:G23"/>
    <mergeCell ref="H23:I23"/>
    <mergeCell ref="J23:K23"/>
    <mergeCell ref="Z23:AF23"/>
    <mergeCell ref="D25:E25"/>
    <mergeCell ref="F25:G25"/>
    <mergeCell ref="H25:I25"/>
    <mergeCell ref="J25:K25"/>
    <mergeCell ref="N25:O25"/>
    <mergeCell ref="P25:Q25"/>
    <mergeCell ref="AO25:AV26"/>
    <mergeCell ref="R26:S26"/>
    <mergeCell ref="T26:U26"/>
    <mergeCell ref="V26:W26"/>
    <mergeCell ref="X26:Y26"/>
    <mergeCell ref="Z26:AF26"/>
    <mergeCell ref="AN23:AN24"/>
    <mergeCell ref="AO23:AV23"/>
    <mergeCell ref="D24:E24"/>
    <mergeCell ref="F24:G24"/>
    <mergeCell ref="H24:I24"/>
    <mergeCell ref="J24:K24"/>
    <mergeCell ref="N24:O24"/>
    <mergeCell ref="P24:Q24"/>
    <mergeCell ref="R24:S24"/>
    <mergeCell ref="N23:O23"/>
    <mergeCell ref="P23:Q23"/>
    <mergeCell ref="R23:S23"/>
    <mergeCell ref="T23:U23"/>
    <mergeCell ref="V23:W23"/>
    <mergeCell ref="X23:Y23"/>
    <mergeCell ref="T24:U24"/>
    <mergeCell ref="V24:W24"/>
    <mergeCell ref="X24:Y24"/>
    <mergeCell ref="T28:U28"/>
    <mergeCell ref="P30:Q30"/>
    <mergeCell ref="R30:S30"/>
    <mergeCell ref="T25:U25"/>
    <mergeCell ref="V25:W25"/>
    <mergeCell ref="X25:Y25"/>
    <mergeCell ref="Z25:AF25"/>
    <mergeCell ref="R25:S25"/>
    <mergeCell ref="V28:W28"/>
    <mergeCell ref="X28:Y28"/>
    <mergeCell ref="Z28:AF28"/>
    <mergeCell ref="R28:S28"/>
    <mergeCell ref="T30:U30"/>
    <mergeCell ref="V30:W30"/>
    <mergeCell ref="X30:Y30"/>
    <mergeCell ref="Z30:AF30"/>
    <mergeCell ref="R29:S29"/>
    <mergeCell ref="T29:U29"/>
    <mergeCell ref="V29:W29"/>
    <mergeCell ref="X29:Y29"/>
    <mergeCell ref="Z29:AF29"/>
    <mergeCell ref="P29:Q29"/>
    <mergeCell ref="D26:E26"/>
    <mergeCell ref="F26:G26"/>
    <mergeCell ref="H26:I26"/>
    <mergeCell ref="J26:K26"/>
    <mergeCell ref="N26:O26"/>
    <mergeCell ref="P26:Q26"/>
    <mergeCell ref="V27:W27"/>
    <mergeCell ref="X27:Y27"/>
    <mergeCell ref="Z27:AF27"/>
    <mergeCell ref="D27:E27"/>
    <mergeCell ref="F27:G27"/>
    <mergeCell ref="H27:I27"/>
    <mergeCell ref="J27:K27"/>
    <mergeCell ref="N27:O27"/>
    <mergeCell ref="P27:Q27"/>
    <mergeCell ref="R27:S27"/>
    <mergeCell ref="T27:U27"/>
    <mergeCell ref="L27:M27"/>
    <mergeCell ref="L26:M26"/>
    <mergeCell ref="D28:E28"/>
    <mergeCell ref="F28:G28"/>
    <mergeCell ref="H28:I28"/>
    <mergeCell ref="J28:K28"/>
    <mergeCell ref="N28:O28"/>
    <mergeCell ref="P28:Q28"/>
    <mergeCell ref="L28:M28"/>
    <mergeCell ref="L29:M29"/>
    <mergeCell ref="B32:C36"/>
    <mergeCell ref="D32:E32"/>
    <mergeCell ref="F32:G32"/>
    <mergeCell ref="H32:I32"/>
    <mergeCell ref="J32:K32"/>
    <mergeCell ref="D31:E31"/>
    <mergeCell ref="F31:G31"/>
    <mergeCell ref="H31:I31"/>
    <mergeCell ref="J31:K31"/>
    <mergeCell ref="D33:E33"/>
    <mergeCell ref="F33:G33"/>
    <mergeCell ref="H33:I33"/>
    <mergeCell ref="J33:K33"/>
    <mergeCell ref="B27:C31"/>
    <mergeCell ref="D30:E30"/>
    <mergeCell ref="F30:G30"/>
    <mergeCell ref="H30:I30"/>
    <mergeCell ref="D29:E29"/>
    <mergeCell ref="F29:G29"/>
    <mergeCell ref="H29:I29"/>
    <mergeCell ref="J29:K29"/>
    <mergeCell ref="J30:K30"/>
    <mergeCell ref="T31:U31"/>
    <mergeCell ref="V31:W31"/>
    <mergeCell ref="X31:Y31"/>
    <mergeCell ref="N30:O30"/>
    <mergeCell ref="N29:O29"/>
    <mergeCell ref="V35:W35"/>
    <mergeCell ref="Z33:AF33"/>
    <mergeCell ref="D34:E34"/>
    <mergeCell ref="F34:G34"/>
    <mergeCell ref="H34:I34"/>
    <mergeCell ref="J34:K34"/>
    <mergeCell ref="N34:O34"/>
    <mergeCell ref="P34:Q34"/>
    <mergeCell ref="R34:S34"/>
    <mergeCell ref="T34:U34"/>
    <mergeCell ref="T33:U33"/>
    <mergeCell ref="V33:W33"/>
    <mergeCell ref="V34:W34"/>
    <mergeCell ref="X34:Y34"/>
    <mergeCell ref="Z34:AF34"/>
    <mergeCell ref="X35:Y35"/>
    <mergeCell ref="Z35:AF35"/>
    <mergeCell ref="B39:C41"/>
    <mergeCell ref="AC39:AD39"/>
    <mergeCell ref="AC40:AD40"/>
    <mergeCell ref="AC41:AD41"/>
    <mergeCell ref="AO35:AV37"/>
    <mergeCell ref="D36:E36"/>
    <mergeCell ref="F36:G36"/>
    <mergeCell ref="H36:I36"/>
    <mergeCell ref="J36:K36"/>
    <mergeCell ref="N36:O36"/>
    <mergeCell ref="P36:Q36"/>
    <mergeCell ref="R36:S36"/>
    <mergeCell ref="T36:U36"/>
    <mergeCell ref="V36:W36"/>
    <mergeCell ref="X36:Y36"/>
    <mergeCell ref="Z36:AF36"/>
    <mergeCell ref="D35:E35"/>
    <mergeCell ref="F35:G35"/>
    <mergeCell ref="H35:I35"/>
    <mergeCell ref="J35:K35"/>
    <mergeCell ref="N35:O35"/>
    <mergeCell ref="P35:Q35"/>
    <mergeCell ref="R35:S35"/>
    <mergeCell ref="T35:U35"/>
  </mergeCells>
  <phoneticPr fontId="4"/>
  <conditionalFormatting sqref="B7:O36">
    <cfRule type="expression" dxfId="24" priority="159" stopIfTrue="1">
      <formula>$AH$3&lt;&gt;2</formula>
    </cfRule>
  </conditionalFormatting>
  <conditionalFormatting sqref="P7:Y36">
    <cfRule type="expression" dxfId="23" priority="4">
      <formula>$AH$3&lt;&gt;2</formula>
    </cfRule>
  </conditionalFormatting>
  <conditionalFormatting sqref="Z7:AF36">
    <cfRule type="expression" dxfId="22" priority="154" stopIfTrue="1">
      <formula>$AH$3&lt;&gt;2</formula>
    </cfRule>
  </conditionalFormatting>
  <conditionalFormatting sqref="AC39:AD41">
    <cfRule type="expression" dxfId="21" priority="1">
      <formula>$AH$3&lt;&gt;2</formula>
    </cfRule>
  </conditionalFormatting>
  <conditionalFormatting sqref="AE7:AF36">
    <cfRule type="expression" dxfId="20" priority="2061" stopIfTrue="1">
      <formula>$AE$2&lt;&gt;2</formula>
    </cfRule>
  </conditionalFormatting>
  <dataValidations count="9">
    <dataValidation type="list" allowBlank="1" showInputMessage="1" showErrorMessage="1" sqref="J7:K36" xr:uid="{00000000-0002-0000-0900-000000000000}">
      <formula1>"1.0,0.7,0.15,0.05,0"</formula1>
    </dataValidation>
    <dataValidation type="list" allowBlank="1" showInputMessage="1" showErrorMessage="1" sqref="L7:M36" xr:uid="{00000000-0002-0000-0900-000001000000}">
      <formula1>"1,2,3,4"</formula1>
    </dataValidation>
    <dataValidation type="list" allowBlank="1" showInputMessage="1" showErrorMessage="1" sqref="B7:C36" xr:uid="{00000000-0002-0000-0900-000002000000}">
      <formula1>方位</formula1>
    </dataValidation>
    <dataValidation type="list" allowBlank="1" showInputMessage="1" showErrorMessage="1" sqref="D7:E11" xr:uid="{00000000-0002-0000-0900-000003000000}">
      <formula1>INDIRECT(B$7)</formula1>
    </dataValidation>
    <dataValidation type="list" allowBlank="1" showInputMessage="1" showErrorMessage="1" sqref="D12:E16" xr:uid="{00000000-0002-0000-0900-000004000000}">
      <formula1>INDIRECT(B$12)</formula1>
    </dataValidation>
    <dataValidation type="list" allowBlank="1" showInputMessage="1" showErrorMessage="1" sqref="D17:E21" xr:uid="{00000000-0002-0000-0900-000005000000}">
      <formula1>INDIRECT(B$17)</formula1>
    </dataValidation>
    <dataValidation type="list" allowBlank="1" showInputMessage="1" showErrorMessage="1" sqref="D22:E26" xr:uid="{00000000-0002-0000-0900-000006000000}">
      <formula1>INDIRECT(B$22)</formula1>
    </dataValidation>
    <dataValidation type="list" allowBlank="1" showInputMessage="1" showErrorMessage="1" sqref="D27:E31" xr:uid="{00000000-0002-0000-0900-000007000000}">
      <formula1>INDIRECT(B$27)</formula1>
    </dataValidation>
    <dataValidation type="list" allowBlank="1" showInputMessage="1" showErrorMessage="1" sqref="D32:E36" xr:uid="{00000000-0002-0000-0900-000008000000}">
      <formula1>INDIRECT(B$32)</formula1>
    </dataValidation>
  </dataValidations>
  <pageMargins left="0.70866141732283472" right="0.70866141732283472" top="0.74803149606299213" bottom="0.74803149606299213" header="0.31496062992125984" footer="0.31496062992125984"/>
  <pageSetup paperSize="9" scale="75" orientation="portrait" r:id="rId1"/>
  <headerFooter>
    <oddHeader xml:space="preserve">&amp;RVer3.6
</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Check Box 1">
              <controlPr defaultSize="0" autoFill="0" autoLine="0" autoPict="0">
                <anchor moveWithCells="1">
                  <from>
                    <xdr:col>13</xdr:col>
                    <xdr:colOff>190500</xdr:colOff>
                    <xdr:row>6</xdr:row>
                    <xdr:rowOff>47625</xdr:rowOff>
                  </from>
                  <to>
                    <xdr:col>14</xdr:col>
                    <xdr:colOff>219075</xdr:colOff>
                    <xdr:row>6</xdr:row>
                    <xdr:rowOff>257175</xdr:rowOff>
                  </to>
                </anchor>
              </controlPr>
            </control>
          </mc:Choice>
        </mc:AlternateContent>
        <mc:AlternateContent xmlns:mc="http://schemas.openxmlformats.org/markup-compatibility/2006">
          <mc:Choice Requires="x14">
            <control shapeId="143362" r:id="rId5" name="Check Box 2">
              <controlPr defaultSize="0" autoFill="0" autoLine="0" autoPict="0">
                <anchor moveWithCells="1">
                  <from>
                    <xdr:col>13</xdr:col>
                    <xdr:colOff>190500</xdr:colOff>
                    <xdr:row>7</xdr:row>
                    <xdr:rowOff>47625</xdr:rowOff>
                  </from>
                  <to>
                    <xdr:col>14</xdr:col>
                    <xdr:colOff>219075</xdr:colOff>
                    <xdr:row>7</xdr:row>
                    <xdr:rowOff>257175</xdr:rowOff>
                  </to>
                </anchor>
              </controlPr>
            </control>
          </mc:Choice>
        </mc:AlternateContent>
        <mc:AlternateContent xmlns:mc="http://schemas.openxmlformats.org/markup-compatibility/2006">
          <mc:Choice Requires="x14">
            <control shapeId="143363" r:id="rId6" name="Check Box 3">
              <controlPr defaultSize="0" autoFill="0" autoLine="0" autoPict="0">
                <anchor moveWithCells="1">
                  <from>
                    <xdr:col>13</xdr:col>
                    <xdr:colOff>190500</xdr:colOff>
                    <xdr:row>8</xdr:row>
                    <xdr:rowOff>47625</xdr:rowOff>
                  </from>
                  <to>
                    <xdr:col>14</xdr:col>
                    <xdr:colOff>219075</xdr:colOff>
                    <xdr:row>8</xdr:row>
                    <xdr:rowOff>257175</xdr:rowOff>
                  </to>
                </anchor>
              </controlPr>
            </control>
          </mc:Choice>
        </mc:AlternateContent>
        <mc:AlternateContent xmlns:mc="http://schemas.openxmlformats.org/markup-compatibility/2006">
          <mc:Choice Requires="x14">
            <control shapeId="143364" r:id="rId7" name="Check Box 4">
              <controlPr defaultSize="0" autoFill="0" autoLine="0" autoPict="0">
                <anchor moveWithCells="1">
                  <from>
                    <xdr:col>13</xdr:col>
                    <xdr:colOff>190500</xdr:colOff>
                    <xdr:row>9</xdr:row>
                    <xdr:rowOff>47625</xdr:rowOff>
                  </from>
                  <to>
                    <xdr:col>14</xdr:col>
                    <xdr:colOff>219075</xdr:colOff>
                    <xdr:row>9</xdr:row>
                    <xdr:rowOff>257175</xdr:rowOff>
                  </to>
                </anchor>
              </controlPr>
            </control>
          </mc:Choice>
        </mc:AlternateContent>
        <mc:AlternateContent xmlns:mc="http://schemas.openxmlformats.org/markup-compatibility/2006">
          <mc:Choice Requires="x14">
            <control shapeId="143365" r:id="rId8" name="Check Box 5">
              <controlPr defaultSize="0" autoFill="0" autoLine="0" autoPict="0">
                <anchor moveWithCells="1">
                  <from>
                    <xdr:col>13</xdr:col>
                    <xdr:colOff>190500</xdr:colOff>
                    <xdr:row>10</xdr:row>
                    <xdr:rowOff>47625</xdr:rowOff>
                  </from>
                  <to>
                    <xdr:col>14</xdr:col>
                    <xdr:colOff>219075</xdr:colOff>
                    <xdr:row>10</xdr:row>
                    <xdr:rowOff>257175</xdr:rowOff>
                  </to>
                </anchor>
              </controlPr>
            </control>
          </mc:Choice>
        </mc:AlternateContent>
        <mc:AlternateContent xmlns:mc="http://schemas.openxmlformats.org/markup-compatibility/2006">
          <mc:Choice Requires="x14">
            <control shapeId="143366" r:id="rId9" name="Check Box 6">
              <controlPr defaultSize="0" autoFill="0" autoLine="0" autoPict="0">
                <anchor moveWithCells="1">
                  <from>
                    <xdr:col>13</xdr:col>
                    <xdr:colOff>190500</xdr:colOff>
                    <xdr:row>11</xdr:row>
                    <xdr:rowOff>47625</xdr:rowOff>
                  </from>
                  <to>
                    <xdr:col>14</xdr:col>
                    <xdr:colOff>219075</xdr:colOff>
                    <xdr:row>11</xdr:row>
                    <xdr:rowOff>257175</xdr:rowOff>
                  </to>
                </anchor>
              </controlPr>
            </control>
          </mc:Choice>
        </mc:AlternateContent>
        <mc:AlternateContent xmlns:mc="http://schemas.openxmlformats.org/markup-compatibility/2006">
          <mc:Choice Requires="x14">
            <control shapeId="143367" r:id="rId10" name="Check Box 7">
              <controlPr defaultSize="0" autoFill="0" autoLine="0" autoPict="0">
                <anchor moveWithCells="1">
                  <from>
                    <xdr:col>13</xdr:col>
                    <xdr:colOff>190500</xdr:colOff>
                    <xdr:row>12</xdr:row>
                    <xdr:rowOff>47625</xdr:rowOff>
                  </from>
                  <to>
                    <xdr:col>14</xdr:col>
                    <xdr:colOff>219075</xdr:colOff>
                    <xdr:row>12</xdr:row>
                    <xdr:rowOff>257175</xdr:rowOff>
                  </to>
                </anchor>
              </controlPr>
            </control>
          </mc:Choice>
        </mc:AlternateContent>
        <mc:AlternateContent xmlns:mc="http://schemas.openxmlformats.org/markup-compatibility/2006">
          <mc:Choice Requires="x14">
            <control shapeId="143368" r:id="rId11" name="Check Box 8">
              <controlPr defaultSize="0" autoFill="0" autoLine="0" autoPict="0">
                <anchor moveWithCells="1">
                  <from>
                    <xdr:col>13</xdr:col>
                    <xdr:colOff>190500</xdr:colOff>
                    <xdr:row>13</xdr:row>
                    <xdr:rowOff>47625</xdr:rowOff>
                  </from>
                  <to>
                    <xdr:col>14</xdr:col>
                    <xdr:colOff>219075</xdr:colOff>
                    <xdr:row>13</xdr:row>
                    <xdr:rowOff>257175</xdr:rowOff>
                  </to>
                </anchor>
              </controlPr>
            </control>
          </mc:Choice>
        </mc:AlternateContent>
        <mc:AlternateContent xmlns:mc="http://schemas.openxmlformats.org/markup-compatibility/2006">
          <mc:Choice Requires="x14">
            <control shapeId="143369" r:id="rId12" name="Check Box 9">
              <controlPr defaultSize="0" autoFill="0" autoLine="0" autoPict="0">
                <anchor moveWithCells="1">
                  <from>
                    <xdr:col>13</xdr:col>
                    <xdr:colOff>190500</xdr:colOff>
                    <xdr:row>14</xdr:row>
                    <xdr:rowOff>47625</xdr:rowOff>
                  </from>
                  <to>
                    <xdr:col>14</xdr:col>
                    <xdr:colOff>219075</xdr:colOff>
                    <xdr:row>14</xdr:row>
                    <xdr:rowOff>257175</xdr:rowOff>
                  </to>
                </anchor>
              </controlPr>
            </control>
          </mc:Choice>
        </mc:AlternateContent>
        <mc:AlternateContent xmlns:mc="http://schemas.openxmlformats.org/markup-compatibility/2006">
          <mc:Choice Requires="x14">
            <control shapeId="143370" r:id="rId13" name="Check Box 10">
              <controlPr defaultSize="0" autoFill="0" autoLine="0" autoPict="0">
                <anchor moveWithCells="1">
                  <from>
                    <xdr:col>13</xdr:col>
                    <xdr:colOff>190500</xdr:colOff>
                    <xdr:row>15</xdr:row>
                    <xdr:rowOff>47625</xdr:rowOff>
                  </from>
                  <to>
                    <xdr:col>14</xdr:col>
                    <xdr:colOff>219075</xdr:colOff>
                    <xdr:row>15</xdr:row>
                    <xdr:rowOff>257175</xdr:rowOff>
                  </to>
                </anchor>
              </controlPr>
            </control>
          </mc:Choice>
        </mc:AlternateContent>
        <mc:AlternateContent xmlns:mc="http://schemas.openxmlformats.org/markup-compatibility/2006">
          <mc:Choice Requires="x14">
            <control shapeId="143371" r:id="rId14" name="Check Box 11">
              <controlPr defaultSize="0" autoFill="0" autoLine="0" autoPict="0">
                <anchor moveWithCells="1">
                  <from>
                    <xdr:col>13</xdr:col>
                    <xdr:colOff>190500</xdr:colOff>
                    <xdr:row>16</xdr:row>
                    <xdr:rowOff>47625</xdr:rowOff>
                  </from>
                  <to>
                    <xdr:col>14</xdr:col>
                    <xdr:colOff>219075</xdr:colOff>
                    <xdr:row>16</xdr:row>
                    <xdr:rowOff>257175</xdr:rowOff>
                  </to>
                </anchor>
              </controlPr>
            </control>
          </mc:Choice>
        </mc:AlternateContent>
        <mc:AlternateContent xmlns:mc="http://schemas.openxmlformats.org/markup-compatibility/2006">
          <mc:Choice Requires="x14">
            <control shapeId="143372" r:id="rId15" name="Check Box 12">
              <controlPr defaultSize="0" autoFill="0" autoLine="0" autoPict="0">
                <anchor moveWithCells="1">
                  <from>
                    <xdr:col>13</xdr:col>
                    <xdr:colOff>190500</xdr:colOff>
                    <xdr:row>17</xdr:row>
                    <xdr:rowOff>47625</xdr:rowOff>
                  </from>
                  <to>
                    <xdr:col>14</xdr:col>
                    <xdr:colOff>219075</xdr:colOff>
                    <xdr:row>17</xdr:row>
                    <xdr:rowOff>257175</xdr:rowOff>
                  </to>
                </anchor>
              </controlPr>
            </control>
          </mc:Choice>
        </mc:AlternateContent>
        <mc:AlternateContent xmlns:mc="http://schemas.openxmlformats.org/markup-compatibility/2006">
          <mc:Choice Requires="x14">
            <control shapeId="143373" r:id="rId16" name="Check Box 13">
              <controlPr defaultSize="0" autoFill="0" autoLine="0" autoPict="0">
                <anchor moveWithCells="1">
                  <from>
                    <xdr:col>13</xdr:col>
                    <xdr:colOff>190500</xdr:colOff>
                    <xdr:row>18</xdr:row>
                    <xdr:rowOff>47625</xdr:rowOff>
                  </from>
                  <to>
                    <xdr:col>14</xdr:col>
                    <xdr:colOff>219075</xdr:colOff>
                    <xdr:row>18</xdr:row>
                    <xdr:rowOff>257175</xdr:rowOff>
                  </to>
                </anchor>
              </controlPr>
            </control>
          </mc:Choice>
        </mc:AlternateContent>
        <mc:AlternateContent xmlns:mc="http://schemas.openxmlformats.org/markup-compatibility/2006">
          <mc:Choice Requires="x14">
            <control shapeId="143374" r:id="rId17" name="Check Box 14">
              <controlPr defaultSize="0" autoFill="0" autoLine="0" autoPict="0">
                <anchor moveWithCells="1">
                  <from>
                    <xdr:col>13</xdr:col>
                    <xdr:colOff>190500</xdr:colOff>
                    <xdr:row>19</xdr:row>
                    <xdr:rowOff>47625</xdr:rowOff>
                  </from>
                  <to>
                    <xdr:col>14</xdr:col>
                    <xdr:colOff>219075</xdr:colOff>
                    <xdr:row>19</xdr:row>
                    <xdr:rowOff>257175</xdr:rowOff>
                  </to>
                </anchor>
              </controlPr>
            </control>
          </mc:Choice>
        </mc:AlternateContent>
        <mc:AlternateContent xmlns:mc="http://schemas.openxmlformats.org/markup-compatibility/2006">
          <mc:Choice Requires="x14">
            <control shapeId="143375" r:id="rId18" name="Check Box 15">
              <controlPr defaultSize="0" autoFill="0" autoLine="0" autoPict="0">
                <anchor moveWithCells="1">
                  <from>
                    <xdr:col>13</xdr:col>
                    <xdr:colOff>190500</xdr:colOff>
                    <xdr:row>20</xdr:row>
                    <xdr:rowOff>47625</xdr:rowOff>
                  </from>
                  <to>
                    <xdr:col>14</xdr:col>
                    <xdr:colOff>219075</xdr:colOff>
                    <xdr:row>20</xdr:row>
                    <xdr:rowOff>257175</xdr:rowOff>
                  </to>
                </anchor>
              </controlPr>
            </control>
          </mc:Choice>
        </mc:AlternateContent>
        <mc:AlternateContent xmlns:mc="http://schemas.openxmlformats.org/markup-compatibility/2006">
          <mc:Choice Requires="x14">
            <control shapeId="143376" r:id="rId19" name="Check Box 16">
              <controlPr defaultSize="0" autoFill="0" autoLine="0" autoPict="0">
                <anchor moveWithCells="1">
                  <from>
                    <xdr:col>13</xdr:col>
                    <xdr:colOff>190500</xdr:colOff>
                    <xdr:row>21</xdr:row>
                    <xdr:rowOff>47625</xdr:rowOff>
                  </from>
                  <to>
                    <xdr:col>14</xdr:col>
                    <xdr:colOff>219075</xdr:colOff>
                    <xdr:row>21</xdr:row>
                    <xdr:rowOff>257175</xdr:rowOff>
                  </to>
                </anchor>
              </controlPr>
            </control>
          </mc:Choice>
        </mc:AlternateContent>
        <mc:AlternateContent xmlns:mc="http://schemas.openxmlformats.org/markup-compatibility/2006">
          <mc:Choice Requires="x14">
            <control shapeId="143377" r:id="rId20" name="Check Box 17">
              <controlPr defaultSize="0" autoFill="0" autoLine="0" autoPict="0">
                <anchor moveWithCells="1">
                  <from>
                    <xdr:col>13</xdr:col>
                    <xdr:colOff>190500</xdr:colOff>
                    <xdr:row>22</xdr:row>
                    <xdr:rowOff>47625</xdr:rowOff>
                  </from>
                  <to>
                    <xdr:col>14</xdr:col>
                    <xdr:colOff>219075</xdr:colOff>
                    <xdr:row>22</xdr:row>
                    <xdr:rowOff>257175</xdr:rowOff>
                  </to>
                </anchor>
              </controlPr>
            </control>
          </mc:Choice>
        </mc:AlternateContent>
        <mc:AlternateContent xmlns:mc="http://schemas.openxmlformats.org/markup-compatibility/2006">
          <mc:Choice Requires="x14">
            <control shapeId="143378" r:id="rId21" name="Check Box 18">
              <controlPr defaultSize="0" autoFill="0" autoLine="0" autoPict="0">
                <anchor moveWithCells="1">
                  <from>
                    <xdr:col>13</xdr:col>
                    <xdr:colOff>190500</xdr:colOff>
                    <xdr:row>23</xdr:row>
                    <xdr:rowOff>47625</xdr:rowOff>
                  </from>
                  <to>
                    <xdr:col>14</xdr:col>
                    <xdr:colOff>219075</xdr:colOff>
                    <xdr:row>23</xdr:row>
                    <xdr:rowOff>257175</xdr:rowOff>
                  </to>
                </anchor>
              </controlPr>
            </control>
          </mc:Choice>
        </mc:AlternateContent>
        <mc:AlternateContent xmlns:mc="http://schemas.openxmlformats.org/markup-compatibility/2006">
          <mc:Choice Requires="x14">
            <control shapeId="143379" r:id="rId22" name="Check Box 19">
              <controlPr defaultSize="0" autoFill="0" autoLine="0" autoPict="0">
                <anchor moveWithCells="1">
                  <from>
                    <xdr:col>13</xdr:col>
                    <xdr:colOff>190500</xdr:colOff>
                    <xdr:row>24</xdr:row>
                    <xdr:rowOff>47625</xdr:rowOff>
                  </from>
                  <to>
                    <xdr:col>14</xdr:col>
                    <xdr:colOff>219075</xdr:colOff>
                    <xdr:row>24</xdr:row>
                    <xdr:rowOff>257175</xdr:rowOff>
                  </to>
                </anchor>
              </controlPr>
            </control>
          </mc:Choice>
        </mc:AlternateContent>
        <mc:AlternateContent xmlns:mc="http://schemas.openxmlformats.org/markup-compatibility/2006">
          <mc:Choice Requires="x14">
            <control shapeId="143380" r:id="rId23" name="Check Box 20">
              <controlPr defaultSize="0" autoFill="0" autoLine="0" autoPict="0">
                <anchor moveWithCells="1">
                  <from>
                    <xdr:col>13</xdr:col>
                    <xdr:colOff>190500</xdr:colOff>
                    <xdr:row>25</xdr:row>
                    <xdr:rowOff>47625</xdr:rowOff>
                  </from>
                  <to>
                    <xdr:col>14</xdr:col>
                    <xdr:colOff>219075</xdr:colOff>
                    <xdr:row>25</xdr:row>
                    <xdr:rowOff>257175</xdr:rowOff>
                  </to>
                </anchor>
              </controlPr>
            </control>
          </mc:Choice>
        </mc:AlternateContent>
        <mc:AlternateContent xmlns:mc="http://schemas.openxmlformats.org/markup-compatibility/2006">
          <mc:Choice Requires="x14">
            <control shapeId="143381" r:id="rId24" name="Check Box 21">
              <controlPr defaultSize="0" autoFill="0" autoLine="0" autoPict="0">
                <anchor moveWithCells="1">
                  <from>
                    <xdr:col>13</xdr:col>
                    <xdr:colOff>190500</xdr:colOff>
                    <xdr:row>26</xdr:row>
                    <xdr:rowOff>47625</xdr:rowOff>
                  </from>
                  <to>
                    <xdr:col>14</xdr:col>
                    <xdr:colOff>219075</xdr:colOff>
                    <xdr:row>26</xdr:row>
                    <xdr:rowOff>257175</xdr:rowOff>
                  </to>
                </anchor>
              </controlPr>
            </control>
          </mc:Choice>
        </mc:AlternateContent>
        <mc:AlternateContent xmlns:mc="http://schemas.openxmlformats.org/markup-compatibility/2006">
          <mc:Choice Requires="x14">
            <control shapeId="143382" r:id="rId25" name="Check Box 22">
              <controlPr defaultSize="0" autoFill="0" autoLine="0" autoPict="0">
                <anchor moveWithCells="1">
                  <from>
                    <xdr:col>13</xdr:col>
                    <xdr:colOff>190500</xdr:colOff>
                    <xdr:row>27</xdr:row>
                    <xdr:rowOff>47625</xdr:rowOff>
                  </from>
                  <to>
                    <xdr:col>14</xdr:col>
                    <xdr:colOff>219075</xdr:colOff>
                    <xdr:row>27</xdr:row>
                    <xdr:rowOff>257175</xdr:rowOff>
                  </to>
                </anchor>
              </controlPr>
            </control>
          </mc:Choice>
        </mc:AlternateContent>
        <mc:AlternateContent xmlns:mc="http://schemas.openxmlformats.org/markup-compatibility/2006">
          <mc:Choice Requires="x14">
            <control shapeId="143383" r:id="rId26" name="Check Box 23">
              <controlPr defaultSize="0" autoFill="0" autoLine="0" autoPict="0">
                <anchor moveWithCells="1">
                  <from>
                    <xdr:col>13</xdr:col>
                    <xdr:colOff>190500</xdr:colOff>
                    <xdr:row>28</xdr:row>
                    <xdr:rowOff>47625</xdr:rowOff>
                  </from>
                  <to>
                    <xdr:col>14</xdr:col>
                    <xdr:colOff>219075</xdr:colOff>
                    <xdr:row>28</xdr:row>
                    <xdr:rowOff>257175</xdr:rowOff>
                  </to>
                </anchor>
              </controlPr>
            </control>
          </mc:Choice>
        </mc:AlternateContent>
        <mc:AlternateContent xmlns:mc="http://schemas.openxmlformats.org/markup-compatibility/2006">
          <mc:Choice Requires="x14">
            <control shapeId="143384" r:id="rId27" name="Check Box 24">
              <controlPr defaultSize="0" autoFill="0" autoLine="0" autoPict="0">
                <anchor moveWithCells="1">
                  <from>
                    <xdr:col>13</xdr:col>
                    <xdr:colOff>190500</xdr:colOff>
                    <xdr:row>29</xdr:row>
                    <xdr:rowOff>47625</xdr:rowOff>
                  </from>
                  <to>
                    <xdr:col>14</xdr:col>
                    <xdr:colOff>219075</xdr:colOff>
                    <xdr:row>29</xdr:row>
                    <xdr:rowOff>257175</xdr:rowOff>
                  </to>
                </anchor>
              </controlPr>
            </control>
          </mc:Choice>
        </mc:AlternateContent>
        <mc:AlternateContent xmlns:mc="http://schemas.openxmlformats.org/markup-compatibility/2006">
          <mc:Choice Requires="x14">
            <control shapeId="143385" r:id="rId28" name="Check Box 25">
              <controlPr defaultSize="0" autoFill="0" autoLine="0" autoPict="0">
                <anchor moveWithCells="1">
                  <from>
                    <xdr:col>13</xdr:col>
                    <xdr:colOff>190500</xdr:colOff>
                    <xdr:row>30</xdr:row>
                    <xdr:rowOff>47625</xdr:rowOff>
                  </from>
                  <to>
                    <xdr:col>14</xdr:col>
                    <xdr:colOff>219075</xdr:colOff>
                    <xdr:row>30</xdr:row>
                    <xdr:rowOff>257175</xdr:rowOff>
                  </to>
                </anchor>
              </controlPr>
            </control>
          </mc:Choice>
        </mc:AlternateContent>
        <mc:AlternateContent xmlns:mc="http://schemas.openxmlformats.org/markup-compatibility/2006">
          <mc:Choice Requires="x14">
            <control shapeId="143386" r:id="rId29" name="Check Box 26">
              <controlPr defaultSize="0" autoFill="0" autoLine="0" autoPict="0">
                <anchor moveWithCells="1">
                  <from>
                    <xdr:col>13</xdr:col>
                    <xdr:colOff>190500</xdr:colOff>
                    <xdr:row>31</xdr:row>
                    <xdr:rowOff>47625</xdr:rowOff>
                  </from>
                  <to>
                    <xdr:col>14</xdr:col>
                    <xdr:colOff>219075</xdr:colOff>
                    <xdr:row>31</xdr:row>
                    <xdr:rowOff>257175</xdr:rowOff>
                  </to>
                </anchor>
              </controlPr>
            </control>
          </mc:Choice>
        </mc:AlternateContent>
        <mc:AlternateContent xmlns:mc="http://schemas.openxmlformats.org/markup-compatibility/2006">
          <mc:Choice Requires="x14">
            <control shapeId="143387" r:id="rId30" name="Check Box 27">
              <controlPr defaultSize="0" autoFill="0" autoLine="0" autoPict="0">
                <anchor moveWithCells="1">
                  <from>
                    <xdr:col>13</xdr:col>
                    <xdr:colOff>190500</xdr:colOff>
                    <xdr:row>32</xdr:row>
                    <xdr:rowOff>47625</xdr:rowOff>
                  </from>
                  <to>
                    <xdr:col>14</xdr:col>
                    <xdr:colOff>219075</xdr:colOff>
                    <xdr:row>32</xdr:row>
                    <xdr:rowOff>257175</xdr:rowOff>
                  </to>
                </anchor>
              </controlPr>
            </control>
          </mc:Choice>
        </mc:AlternateContent>
        <mc:AlternateContent xmlns:mc="http://schemas.openxmlformats.org/markup-compatibility/2006">
          <mc:Choice Requires="x14">
            <control shapeId="143388" r:id="rId31" name="Check Box 28">
              <controlPr defaultSize="0" autoFill="0" autoLine="0" autoPict="0">
                <anchor moveWithCells="1">
                  <from>
                    <xdr:col>13</xdr:col>
                    <xdr:colOff>190500</xdr:colOff>
                    <xdr:row>33</xdr:row>
                    <xdr:rowOff>47625</xdr:rowOff>
                  </from>
                  <to>
                    <xdr:col>14</xdr:col>
                    <xdr:colOff>219075</xdr:colOff>
                    <xdr:row>33</xdr:row>
                    <xdr:rowOff>257175</xdr:rowOff>
                  </to>
                </anchor>
              </controlPr>
            </control>
          </mc:Choice>
        </mc:AlternateContent>
        <mc:AlternateContent xmlns:mc="http://schemas.openxmlformats.org/markup-compatibility/2006">
          <mc:Choice Requires="x14">
            <control shapeId="143389" r:id="rId32" name="Check Box 29">
              <controlPr defaultSize="0" autoFill="0" autoLine="0" autoPict="0">
                <anchor moveWithCells="1">
                  <from>
                    <xdr:col>13</xdr:col>
                    <xdr:colOff>190500</xdr:colOff>
                    <xdr:row>34</xdr:row>
                    <xdr:rowOff>47625</xdr:rowOff>
                  </from>
                  <to>
                    <xdr:col>14</xdr:col>
                    <xdr:colOff>219075</xdr:colOff>
                    <xdr:row>34</xdr:row>
                    <xdr:rowOff>257175</xdr:rowOff>
                  </to>
                </anchor>
              </controlPr>
            </control>
          </mc:Choice>
        </mc:AlternateContent>
        <mc:AlternateContent xmlns:mc="http://schemas.openxmlformats.org/markup-compatibility/2006">
          <mc:Choice Requires="x14">
            <control shapeId="143390" r:id="rId33" name="Check Box 30">
              <controlPr defaultSize="0" autoFill="0" autoLine="0" autoPict="0">
                <anchor moveWithCells="1">
                  <from>
                    <xdr:col>13</xdr:col>
                    <xdr:colOff>190500</xdr:colOff>
                    <xdr:row>35</xdr:row>
                    <xdr:rowOff>47625</xdr:rowOff>
                  </from>
                  <to>
                    <xdr:col>14</xdr:col>
                    <xdr:colOff>219075</xdr:colOff>
                    <xdr:row>35</xdr:row>
                    <xdr:rowOff>257175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B1:AV140"/>
  <sheetViews>
    <sheetView workbookViewId="0">
      <selection activeCell="B9" sqref="B9:C9"/>
    </sheetView>
  </sheetViews>
  <sheetFormatPr defaultRowHeight="13.5" x14ac:dyDescent="0.15"/>
  <cols>
    <col min="1" max="1" width="0.875" customWidth="1"/>
    <col min="2" max="23" width="3.625" customWidth="1"/>
    <col min="24" max="24" width="3.875" customWidth="1"/>
    <col min="25" max="25" width="3.875" hidden="1" customWidth="1"/>
    <col min="26" max="26" width="11.75" hidden="1" customWidth="1"/>
    <col min="27" max="27" width="6" hidden="1" customWidth="1"/>
    <col min="28" max="28" width="3.875" hidden="1" customWidth="1"/>
    <col min="29" max="30" width="6.875" hidden="1" customWidth="1"/>
    <col min="31" max="31" width="3.875" hidden="1" customWidth="1"/>
    <col min="32" max="32" width="3.625" customWidth="1"/>
    <col min="33" max="48" width="3.625" hidden="1" customWidth="1"/>
    <col min="49" max="54" width="9" customWidth="1"/>
  </cols>
  <sheetData>
    <row r="1" spans="2:34" ht="5.0999999999999996" customHeight="1" x14ac:dyDescent="0.15"/>
    <row r="2" spans="2:34" ht="30" customHeight="1" x14ac:dyDescent="0.15">
      <c r="B2" s="421" t="s">
        <v>91</v>
      </c>
      <c r="C2" s="421"/>
      <c r="D2" s="421"/>
      <c r="E2" s="421"/>
      <c r="F2" s="421"/>
      <c r="G2" s="421"/>
      <c r="H2" s="421"/>
      <c r="I2" s="421"/>
      <c r="J2" s="421"/>
      <c r="K2" s="421"/>
      <c r="L2" s="421"/>
      <c r="M2" s="421"/>
      <c r="N2" s="421"/>
      <c r="O2" s="421"/>
      <c r="P2" s="421"/>
      <c r="Q2" s="421"/>
      <c r="R2" s="421"/>
      <c r="S2" s="421"/>
      <c r="T2" s="421"/>
      <c r="U2" s="421"/>
      <c r="V2" s="421"/>
      <c r="W2" s="421"/>
      <c r="X2" s="421"/>
      <c r="Y2" s="41"/>
      <c r="AH2" s="24" t="s">
        <v>376</v>
      </c>
    </row>
    <row r="3" spans="2:34" ht="20.100000000000001" customHeight="1" x14ac:dyDescent="0.15">
      <c r="B3" s="9"/>
      <c r="C3" s="9"/>
      <c r="D3" s="9"/>
      <c r="E3" s="9"/>
      <c r="F3" s="9"/>
      <c r="G3" s="9"/>
      <c r="H3" s="9"/>
      <c r="I3" s="9"/>
      <c r="J3" s="9"/>
      <c r="K3" s="9"/>
      <c r="L3" s="9"/>
      <c r="M3" s="9"/>
      <c r="N3" s="9"/>
      <c r="O3" s="9"/>
      <c r="P3" s="9"/>
      <c r="Q3" s="9"/>
      <c r="R3" s="9"/>
      <c r="S3" s="9"/>
      <c r="T3" s="9"/>
      <c r="U3" s="9"/>
      <c r="V3" s="9"/>
      <c r="W3" s="9"/>
      <c r="X3" s="9"/>
      <c r="Y3" s="9"/>
      <c r="AH3" s="24">
        <f>共通条件・結果!AH3</f>
        <v>1</v>
      </c>
    </row>
    <row r="4" spans="2:34" ht="20.100000000000001" customHeight="1" thickBot="1" x14ac:dyDescent="0.2">
      <c r="B4" s="4" t="s">
        <v>29</v>
      </c>
      <c r="C4" s="2"/>
      <c r="D4" s="2"/>
      <c r="E4" s="2"/>
      <c r="F4" s="2"/>
      <c r="G4" s="2"/>
      <c r="H4" s="2"/>
      <c r="I4" s="2"/>
      <c r="J4" s="2"/>
      <c r="K4" s="2"/>
      <c r="L4" s="2"/>
      <c r="M4" s="2"/>
      <c r="N4" s="2"/>
      <c r="O4" s="2"/>
      <c r="P4" s="2"/>
      <c r="Q4" s="2"/>
      <c r="R4" s="2"/>
      <c r="S4" s="2"/>
      <c r="T4" s="16"/>
      <c r="U4" s="16"/>
      <c r="V4" s="16"/>
      <c r="W4" s="16"/>
      <c r="X4" s="2"/>
      <c r="Y4" s="2"/>
    </row>
    <row r="5" spans="2:34" ht="20.100000000000001" customHeight="1" x14ac:dyDescent="0.15">
      <c r="B5" s="620" t="s">
        <v>3</v>
      </c>
      <c r="C5" s="166"/>
      <c r="D5" s="261" t="s">
        <v>283</v>
      </c>
      <c r="E5" s="172"/>
      <c r="F5" s="172"/>
      <c r="G5" s="172"/>
      <c r="H5" s="172"/>
      <c r="I5" s="262"/>
      <c r="J5" s="266" t="s">
        <v>284</v>
      </c>
      <c r="K5" s="166"/>
      <c r="L5" s="266" t="s">
        <v>175</v>
      </c>
      <c r="M5" s="166"/>
      <c r="N5" s="595" t="s">
        <v>6</v>
      </c>
      <c r="O5" s="596"/>
      <c r="P5" s="266" t="s">
        <v>285</v>
      </c>
      <c r="Q5" s="166"/>
      <c r="R5" s="266" t="s">
        <v>286</v>
      </c>
      <c r="S5" s="166"/>
      <c r="T5" s="266" t="s">
        <v>266</v>
      </c>
      <c r="U5" s="167"/>
      <c r="V5" s="16"/>
      <c r="W5" s="16"/>
      <c r="Z5" s="2" t="s">
        <v>57</v>
      </c>
      <c r="AA5" s="2"/>
      <c r="AC5" s="2" t="s">
        <v>9</v>
      </c>
      <c r="AD5" s="2"/>
    </row>
    <row r="6" spans="2:34" ht="20.100000000000001" customHeight="1" x14ac:dyDescent="0.15">
      <c r="B6" s="621"/>
      <c r="C6" s="268"/>
      <c r="D6" s="263"/>
      <c r="E6" s="264"/>
      <c r="F6" s="264"/>
      <c r="G6" s="264"/>
      <c r="H6" s="264"/>
      <c r="I6" s="265"/>
      <c r="J6" s="267"/>
      <c r="K6" s="268"/>
      <c r="L6" s="267"/>
      <c r="M6" s="268"/>
      <c r="N6" s="597"/>
      <c r="O6" s="598"/>
      <c r="P6" s="267"/>
      <c r="Q6" s="268"/>
      <c r="R6" s="267"/>
      <c r="S6" s="268"/>
      <c r="T6" s="268"/>
      <c r="U6" s="414"/>
      <c r="V6" s="16"/>
      <c r="W6" s="16"/>
      <c r="Z6" s="2"/>
      <c r="AA6" s="2"/>
      <c r="AC6" s="2"/>
      <c r="AD6" s="2"/>
    </row>
    <row r="7" spans="2:34" ht="20.100000000000001" customHeight="1" thickBot="1" x14ac:dyDescent="0.2">
      <c r="B7" s="622"/>
      <c r="C7" s="269"/>
      <c r="D7" s="623" t="s">
        <v>5</v>
      </c>
      <c r="E7" s="624"/>
      <c r="F7" s="625"/>
      <c r="G7" s="614" t="s">
        <v>4</v>
      </c>
      <c r="H7" s="189"/>
      <c r="I7" s="190"/>
      <c r="J7" s="269"/>
      <c r="K7" s="269"/>
      <c r="L7" s="269"/>
      <c r="M7" s="269"/>
      <c r="N7" s="599"/>
      <c r="O7" s="599"/>
      <c r="P7" s="269"/>
      <c r="Q7" s="269"/>
      <c r="R7" s="269"/>
      <c r="S7" s="269"/>
      <c r="T7" s="269"/>
      <c r="U7" s="415"/>
      <c r="V7" s="17"/>
      <c r="W7" s="17"/>
      <c r="Z7" s="2" t="s">
        <v>55</v>
      </c>
      <c r="AA7" s="2" t="s">
        <v>53</v>
      </c>
      <c r="AC7" s="108" t="s">
        <v>2</v>
      </c>
      <c r="AD7" s="108" t="s">
        <v>11</v>
      </c>
    </row>
    <row r="8" spans="2:34" ht="20.100000000000001" customHeight="1" x14ac:dyDescent="0.15">
      <c r="B8" s="296"/>
      <c r="C8" s="297"/>
      <c r="D8" s="615"/>
      <c r="E8" s="616"/>
      <c r="F8" s="617"/>
      <c r="G8" s="618"/>
      <c r="H8" s="616"/>
      <c r="I8" s="619"/>
      <c r="J8" s="544"/>
      <c r="K8" s="544"/>
      <c r="L8" s="544"/>
      <c r="M8" s="544"/>
      <c r="N8" s="606"/>
      <c r="O8" s="606"/>
      <c r="P8" s="314" t="str">
        <f>IF(D8="","",D8*G8*L8*0.93)</f>
        <v/>
      </c>
      <c r="Q8" s="527"/>
      <c r="R8" s="314" t="str">
        <f>IF(D8="","",IF(共通条件・結果!$AA$7="８地域","-",D8*G8*L8*0.51))</f>
        <v/>
      </c>
      <c r="S8" s="527"/>
      <c r="T8" s="314" t="str">
        <f>IF(D8="","",D8*G8*Z8)</f>
        <v/>
      </c>
      <c r="U8" s="316"/>
      <c r="V8" s="2"/>
      <c r="W8" s="2"/>
      <c r="Z8" s="2">
        <f>IF(AA8="FALSE",J8,0.5*J8+0.5*(1/((1/J8)+AA8)))</f>
        <v>0</v>
      </c>
      <c r="AA8" s="11" t="str">
        <f>IF(D8="","FALSE",IF(N8="雨戸",0.1,IF(N8="ｼｬｯﾀｰ",0.1,IF(N8="障子",0.18))))</f>
        <v>FALSE</v>
      </c>
      <c r="AC8" s="2">
        <v>0.93</v>
      </c>
      <c r="AD8" s="2">
        <v>0.51</v>
      </c>
    </row>
    <row r="9" spans="2:34" ht="20.100000000000001" customHeight="1" x14ac:dyDescent="0.15">
      <c r="B9" s="294"/>
      <c r="C9" s="295"/>
      <c r="D9" s="608"/>
      <c r="E9" s="609"/>
      <c r="F9" s="610"/>
      <c r="G9" s="611"/>
      <c r="H9" s="609"/>
      <c r="I9" s="612"/>
      <c r="J9" s="504"/>
      <c r="K9" s="504"/>
      <c r="L9" s="504"/>
      <c r="M9" s="504"/>
      <c r="N9" s="613"/>
      <c r="O9" s="613"/>
      <c r="P9" s="366" t="str">
        <f>IF(D9="","",D9*G9*L9*0.93)</f>
        <v/>
      </c>
      <c r="Q9" s="367"/>
      <c r="R9" s="366" t="str">
        <f>IF(D9="","",IF(共通条件・結果!$AA$7="８地域","-",D9*G9*L9*0.51))</f>
        <v/>
      </c>
      <c r="S9" s="367"/>
      <c r="T9" s="366" t="str">
        <f>IF(D9="","",D9*G9*Z9)</f>
        <v/>
      </c>
      <c r="U9" s="588"/>
      <c r="V9" s="11"/>
      <c r="W9" s="11"/>
      <c r="Z9" s="2">
        <f t="shared" ref="Z9:Z12" si="0">IF(AA9="FALSE",J9,0.5*J9+0.5*(1/((1/J9)+AA9)))</f>
        <v>0</v>
      </c>
      <c r="AA9" s="11" t="str">
        <f>IF(D9="","FALSE",IF(N9="雨戸",0.1,IF(N9="ｼｬｯﾀｰ",0.1,IF(N9="障子",0.18))))</f>
        <v>FALSE</v>
      </c>
      <c r="AC9" s="2"/>
      <c r="AD9" s="2"/>
    </row>
    <row r="10" spans="2:34" ht="20.100000000000001" customHeight="1" x14ac:dyDescent="0.15">
      <c r="B10" s="294"/>
      <c r="C10" s="295"/>
      <c r="D10" s="608"/>
      <c r="E10" s="609"/>
      <c r="F10" s="610"/>
      <c r="G10" s="611"/>
      <c r="H10" s="609"/>
      <c r="I10" s="612"/>
      <c r="J10" s="504"/>
      <c r="K10" s="504"/>
      <c r="L10" s="504"/>
      <c r="M10" s="504"/>
      <c r="N10" s="613"/>
      <c r="O10" s="613"/>
      <c r="P10" s="366" t="str">
        <f>IF(D10="","",D10*G10*L10*0.93)</f>
        <v/>
      </c>
      <c r="Q10" s="367"/>
      <c r="R10" s="366" t="str">
        <f>IF(D10="","",IF(共通条件・結果!$AA$7="８地域","-",D10*G10*L10*0.51))</f>
        <v/>
      </c>
      <c r="S10" s="367"/>
      <c r="T10" s="366" t="str">
        <f>IF(D10="","",D10*G10*Z10)</f>
        <v/>
      </c>
      <c r="U10" s="588"/>
      <c r="V10" s="11"/>
      <c r="W10" s="11"/>
      <c r="Z10" s="2">
        <f t="shared" si="0"/>
        <v>0</v>
      </c>
      <c r="AA10" s="11" t="str">
        <f>IF(D10="","FALSE",IF(N10="雨戸",0.1,IF(N10="ｼｬｯﾀｰ",0.1,IF(N10="障子",0.18))))</f>
        <v>FALSE</v>
      </c>
      <c r="AC10" s="2"/>
      <c r="AD10" s="2"/>
    </row>
    <row r="11" spans="2:34" ht="20.100000000000001" customHeight="1" x14ac:dyDescent="0.15">
      <c r="B11" s="294"/>
      <c r="C11" s="607"/>
      <c r="D11" s="608"/>
      <c r="E11" s="609"/>
      <c r="F11" s="610"/>
      <c r="G11" s="611"/>
      <c r="H11" s="609"/>
      <c r="I11" s="612"/>
      <c r="J11" s="504"/>
      <c r="K11" s="504"/>
      <c r="L11" s="504"/>
      <c r="M11" s="504"/>
      <c r="N11" s="613"/>
      <c r="O11" s="613"/>
      <c r="P11" s="366" t="str">
        <f t="shared" ref="P11:P12" si="1">IF(D11="","",D11*G11*L11*0.93)</f>
        <v/>
      </c>
      <c r="Q11" s="367"/>
      <c r="R11" s="366" t="str">
        <f>IF(D11="","",IF(共通条件・結果!$AA$7="８地域","-",D11*G11*L11*0.51))</f>
        <v/>
      </c>
      <c r="S11" s="367"/>
      <c r="T11" s="366" t="str">
        <f>IF(D11="","",D11*G11*Z11)</f>
        <v/>
      </c>
      <c r="U11" s="588"/>
      <c r="V11" s="2"/>
      <c r="W11" s="2"/>
      <c r="Z11" s="2">
        <f t="shared" si="0"/>
        <v>0</v>
      </c>
      <c r="AA11" s="11" t="str">
        <f>IF(D11="","FALSE",IF(N11="雨戸",0.1,IF(N11="ｼｬｯﾀｰ",0.1,IF(N11="障子",0.18))))</f>
        <v>FALSE</v>
      </c>
      <c r="AC11" s="2"/>
      <c r="AD11" s="2"/>
    </row>
    <row r="12" spans="2:34" ht="20.100000000000001" customHeight="1" thickBot="1" x14ac:dyDescent="0.2">
      <c r="B12" s="325"/>
      <c r="C12" s="600"/>
      <c r="D12" s="601"/>
      <c r="E12" s="602"/>
      <c r="F12" s="603"/>
      <c r="G12" s="604"/>
      <c r="H12" s="602"/>
      <c r="I12" s="605"/>
      <c r="J12" s="504"/>
      <c r="K12" s="504"/>
      <c r="L12" s="504"/>
      <c r="M12" s="504"/>
      <c r="N12" s="606"/>
      <c r="O12" s="606"/>
      <c r="P12" s="366" t="str">
        <f t="shared" si="1"/>
        <v/>
      </c>
      <c r="Q12" s="367"/>
      <c r="R12" s="366" t="str">
        <f>IF(D12="","",IF(共通条件・結果!$AA$7="８地域","-",D12*G12*L12*0.51))</f>
        <v/>
      </c>
      <c r="S12" s="367"/>
      <c r="T12" s="317" t="str">
        <f>IF(D12="","",D12*G12*Z12)</f>
        <v/>
      </c>
      <c r="U12" s="319"/>
      <c r="V12" s="2"/>
      <c r="W12" s="2"/>
      <c r="Z12" s="2">
        <f t="shared" si="0"/>
        <v>0</v>
      </c>
      <c r="AA12" s="11" t="str">
        <f>IF(D12="","FALSE",IF(N12="雨戸",0.1,IF(N12="ｼｬｯﾀｰ",0.1,IF(N12="障子",0.18))))</f>
        <v>FALSE</v>
      </c>
      <c r="AC12" s="2"/>
      <c r="AD12" s="2"/>
    </row>
    <row r="13" spans="2:34" ht="20.100000000000001" customHeight="1" thickBot="1" x14ac:dyDescent="0.2">
      <c r="B13" s="386" t="s">
        <v>25</v>
      </c>
      <c r="C13" s="387"/>
      <c r="D13" s="387"/>
      <c r="E13" s="387"/>
      <c r="F13" s="387"/>
      <c r="G13" s="387"/>
      <c r="H13" s="387"/>
      <c r="I13" s="387"/>
      <c r="J13" s="387"/>
      <c r="K13" s="387"/>
      <c r="L13" s="387"/>
      <c r="M13" s="387"/>
      <c r="N13" s="387"/>
      <c r="O13" s="388"/>
      <c r="P13" s="327">
        <f>SUM(P8:Q12)</f>
        <v>0</v>
      </c>
      <c r="Q13" s="330"/>
      <c r="R13" s="327">
        <f>IF(共通条件・結果!AA7="８地域","-",SUM(R8:S12))</f>
        <v>0</v>
      </c>
      <c r="S13" s="330"/>
      <c r="T13" s="328">
        <f>SUM(T8:U12)</f>
        <v>0</v>
      </c>
      <c r="U13" s="329"/>
      <c r="V13" s="4"/>
      <c r="W13" s="4"/>
      <c r="Z13" s="2"/>
      <c r="AA13" s="11"/>
    </row>
    <row r="14" spans="2:34" ht="20.100000000000001" customHeight="1" x14ac:dyDescent="0.15">
      <c r="B14" s="2"/>
      <c r="C14" s="2"/>
      <c r="D14" s="2"/>
      <c r="E14" s="2"/>
      <c r="F14" s="2"/>
      <c r="G14" s="2"/>
      <c r="H14" s="2"/>
      <c r="I14" s="2"/>
      <c r="J14" s="2"/>
      <c r="K14" s="2"/>
      <c r="L14" s="2"/>
      <c r="M14" s="2"/>
      <c r="N14" s="2"/>
      <c r="O14" s="2"/>
      <c r="P14" s="2"/>
      <c r="Q14" s="2"/>
      <c r="R14" s="2"/>
      <c r="S14" s="2"/>
      <c r="T14" s="2"/>
      <c r="U14" s="2"/>
      <c r="V14" s="2"/>
      <c r="W14" s="2"/>
      <c r="X14" s="2"/>
      <c r="Y14" s="2"/>
      <c r="Z14" s="2"/>
      <c r="AA14" s="11"/>
    </row>
    <row r="15" spans="2:34" ht="20.100000000000001" customHeight="1" thickBot="1" x14ac:dyDescent="0.2">
      <c r="B15" s="4" t="s">
        <v>32</v>
      </c>
      <c r="C15" s="2"/>
      <c r="D15" s="2"/>
      <c r="E15" s="2"/>
      <c r="F15" s="2"/>
      <c r="G15" s="2"/>
      <c r="H15" s="2"/>
      <c r="I15" s="2"/>
      <c r="J15" s="2"/>
      <c r="K15" s="2"/>
      <c r="L15" s="2"/>
      <c r="M15" s="2"/>
      <c r="N15" s="2"/>
      <c r="O15" s="2"/>
      <c r="P15" s="2"/>
      <c r="Q15" s="2"/>
      <c r="R15" s="2"/>
      <c r="S15" s="2"/>
      <c r="T15" s="2"/>
      <c r="U15" s="2"/>
      <c r="V15" s="2"/>
      <c r="W15" s="2"/>
      <c r="X15" s="2"/>
      <c r="Y15" s="2"/>
    </row>
    <row r="16" spans="2:34" ht="20.100000000000001" customHeight="1" x14ac:dyDescent="0.15">
      <c r="B16" s="256" t="s">
        <v>0</v>
      </c>
      <c r="C16" s="262"/>
      <c r="D16" s="266" t="s">
        <v>37</v>
      </c>
      <c r="E16" s="166"/>
      <c r="F16" s="266" t="s">
        <v>295</v>
      </c>
      <c r="G16" s="166"/>
      <c r="H16" s="266" t="s">
        <v>290</v>
      </c>
      <c r="I16" s="166"/>
      <c r="J16" s="595" t="s">
        <v>296</v>
      </c>
      <c r="K16" s="596"/>
      <c r="L16" s="276" t="s">
        <v>284</v>
      </c>
      <c r="M16" s="262"/>
      <c r="N16" s="276" t="s">
        <v>262</v>
      </c>
      <c r="O16" s="262"/>
      <c r="P16" s="266" t="s">
        <v>297</v>
      </c>
      <c r="Q16" s="166"/>
      <c r="R16" s="266" t="s">
        <v>286</v>
      </c>
      <c r="S16" s="166"/>
      <c r="T16" s="266" t="s">
        <v>266</v>
      </c>
      <c r="U16" s="167"/>
    </row>
    <row r="17" spans="2:26" ht="20.100000000000001" customHeight="1" x14ac:dyDescent="0.15">
      <c r="B17" s="257"/>
      <c r="C17" s="352"/>
      <c r="D17" s="267"/>
      <c r="E17" s="268"/>
      <c r="F17" s="267"/>
      <c r="G17" s="268"/>
      <c r="H17" s="267"/>
      <c r="I17" s="268"/>
      <c r="J17" s="597"/>
      <c r="K17" s="598"/>
      <c r="L17" s="310"/>
      <c r="M17" s="352"/>
      <c r="N17" s="310"/>
      <c r="O17" s="352"/>
      <c r="P17" s="267"/>
      <c r="Q17" s="268"/>
      <c r="R17" s="267"/>
      <c r="S17" s="268"/>
      <c r="T17" s="268"/>
      <c r="U17" s="414"/>
    </row>
    <row r="18" spans="2:26" ht="20.100000000000001" customHeight="1" thickBot="1" x14ac:dyDescent="0.2">
      <c r="B18" s="259"/>
      <c r="C18" s="353"/>
      <c r="D18" s="269"/>
      <c r="E18" s="269"/>
      <c r="F18" s="269"/>
      <c r="G18" s="269"/>
      <c r="H18" s="269"/>
      <c r="I18" s="269"/>
      <c r="J18" s="599"/>
      <c r="K18" s="599"/>
      <c r="L18" s="312"/>
      <c r="M18" s="353"/>
      <c r="N18" s="312"/>
      <c r="O18" s="353"/>
      <c r="P18" s="269"/>
      <c r="Q18" s="269"/>
      <c r="R18" s="269"/>
      <c r="S18" s="269"/>
      <c r="T18" s="269"/>
      <c r="U18" s="415"/>
      <c r="Z18" s="1"/>
    </row>
    <row r="19" spans="2:26" ht="20.100000000000001" customHeight="1" x14ac:dyDescent="0.15">
      <c r="B19" s="296"/>
      <c r="C19" s="297"/>
      <c r="D19" s="474"/>
      <c r="E19" s="475"/>
      <c r="F19" s="249"/>
      <c r="G19" s="250"/>
      <c r="H19" s="249"/>
      <c r="I19" s="250"/>
      <c r="J19" s="314" t="str">
        <f>IF(F19="","",F19-H19)</f>
        <v/>
      </c>
      <c r="K19" s="527"/>
      <c r="L19" s="474"/>
      <c r="M19" s="475"/>
      <c r="N19" s="593"/>
      <c r="O19" s="594"/>
      <c r="P19" s="551" t="str">
        <f>IF($D19="","",IF(OR($D19="外気床",$D19="その他床",$D19="上階界床",$D19="下階界床",$D19="ピット等"),0,IF(OR($D19="屋根",$D19="天井"),J19*L19*0.034)))</f>
        <v/>
      </c>
      <c r="Q19" s="552"/>
      <c r="R19" s="314" t="str">
        <f>IF(D19="","",IF(共通条件・結果!$AA$7="８地域","-",IF($D19="　","",IF(OR($D19="外気床",$D19="その他床",$D19="上階界床",$D19="下階界床",$D19="ピット等"),0,IF(OR($D19="屋根",$D19="天井"),J19*L19*0.034)))))</f>
        <v/>
      </c>
      <c r="S19" s="527"/>
      <c r="T19" s="314" t="str">
        <f>IF(D19="","",J19*L19*N19)</f>
        <v/>
      </c>
      <c r="U19" s="316"/>
      <c r="Z19" s="18"/>
    </row>
    <row r="20" spans="2:26" ht="20.100000000000001" customHeight="1" x14ac:dyDescent="0.15">
      <c r="B20" s="294"/>
      <c r="C20" s="295"/>
      <c r="D20" s="288"/>
      <c r="E20" s="289"/>
      <c r="F20" s="288"/>
      <c r="G20" s="289"/>
      <c r="H20" s="288"/>
      <c r="I20" s="289"/>
      <c r="J20" s="366" t="str">
        <f t="shared" ref="J20:J26" si="2">IF(F20="","",F20-H20)</f>
        <v/>
      </c>
      <c r="K20" s="367"/>
      <c r="L20" s="288"/>
      <c r="M20" s="289"/>
      <c r="N20" s="591"/>
      <c r="O20" s="592"/>
      <c r="P20" s="366" t="str">
        <f>IF($D20="","",IF(OR($D20="外気床",$D20="その他床",$D20="上階界床",$D20="下階界床",$D20="ピット等"),0,IF(OR($D20="屋根",$D20="天井"),J20*L20*0.034)))</f>
        <v/>
      </c>
      <c r="Q20" s="367"/>
      <c r="R20" s="366" t="str">
        <f>IF(D20="","",IF(共通条件・結果!$AA$7="８地域","-",IF($D20="　","",IF(OR($D20="外気床",$D20="その他床",$D20="上階界床",$D20="下階界床",$D20="ピット等"),0,IF(OR($D20="屋根",$D20="天井"),J20*L20*0.034)))))</f>
        <v/>
      </c>
      <c r="S20" s="367"/>
      <c r="T20" s="366" t="str">
        <f t="shared" ref="T20:T26" si="3">IF(D20="","",J20*L20*N20)</f>
        <v/>
      </c>
      <c r="U20" s="588"/>
      <c r="Z20" s="19"/>
    </row>
    <row r="21" spans="2:26" ht="20.100000000000001" customHeight="1" x14ac:dyDescent="0.15">
      <c r="B21" s="294"/>
      <c r="C21" s="295"/>
      <c r="D21" s="288"/>
      <c r="E21" s="289"/>
      <c r="F21" s="288"/>
      <c r="G21" s="289"/>
      <c r="H21" s="288"/>
      <c r="I21" s="289"/>
      <c r="J21" s="366" t="str">
        <f t="shared" si="2"/>
        <v/>
      </c>
      <c r="K21" s="367"/>
      <c r="L21" s="288"/>
      <c r="M21" s="289"/>
      <c r="N21" s="591"/>
      <c r="O21" s="592"/>
      <c r="P21" s="366" t="str">
        <f t="shared" ref="P21:P26" si="4">IF($D21="","",IF(OR($D21="外気床",$D21="その他床",$D21="上階界床",$D21="下階界床",$D21="ピット等"),0,IF(OR($D21="屋根",$D21="天井"),J21*L21*0.034)))</f>
        <v/>
      </c>
      <c r="Q21" s="367"/>
      <c r="R21" s="366" t="str">
        <f>IF(D21="","",IF(共通条件・結果!$AA$7="８地域","-",IF($D21="　","",IF(OR($D21="外気床",$D21="その他床",$D21="上階界床",$D21="下階界床",$D21="ピット等"),0,IF(OR($D21="屋根",$D21="天井"),J21*L21*0.034)))))</f>
        <v/>
      </c>
      <c r="S21" s="367"/>
      <c r="T21" s="366" t="str">
        <f>IF(D21="","",J21*L21*N21)</f>
        <v/>
      </c>
      <c r="U21" s="588"/>
      <c r="Z21" s="19"/>
    </row>
    <row r="22" spans="2:26" ht="20.100000000000001" customHeight="1" x14ac:dyDescent="0.15">
      <c r="B22" s="294"/>
      <c r="C22" s="295"/>
      <c r="D22" s="288"/>
      <c r="E22" s="289"/>
      <c r="F22" s="288"/>
      <c r="G22" s="289"/>
      <c r="H22" s="288"/>
      <c r="I22" s="289"/>
      <c r="J22" s="366" t="str">
        <f t="shared" si="2"/>
        <v/>
      </c>
      <c r="K22" s="367"/>
      <c r="L22" s="288"/>
      <c r="M22" s="289"/>
      <c r="N22" s="591"/>
      <c r="O22" s="592"/>
      <c r="P22" s="366" t="str">
        <f t="shared" si="4"/>
        <v/>
      </c>
      <c r="Q22" s="367"/>
      <c r="R22" s="366" t="str">
        <f>IF(D22="","",IF(共通条件・結果!$AA$7="８地域","-",IF($D22="　","",IF(OR($D22="外気床",$D22="その他床",$D22="上階界床",$D22="下階界床",$D22="ピット等"),0,IF(OR($D22="屋根",$D22="天井"),J22*L22*0.034)))))</f>
        <v/>
      </c>
      <c r="S22" s="367"/>
      <c r="T22" s="366" t="str">
        <f t="shared" si="3"/>
        <v/>
      </c>
      <c r="U22" s="588"/>
      <c r="Z22" s="19"/>
    </row>
    <row r="23" spans="2:26" ht="20.100000000000001" customHeight="1" x14ac:dyDescent="0.15">
      <c r="B23" s="294"/>
      <c r="C23" s="295"/>
      <c r="D23" s="288"/>
      <c r="E23" s="289"/>
      <c r="F23" s="288"/>
      <c r="G23" s="289"/>
      <c r="H23" s="288"/>
      <c r="I23" s="289"/>
      <c r="J23" s="366" t="str">
        <f t="shared" si="2"/>
        <v/>
      </c>
      <c r="K23" s="367"/>
      <c r="L23" s="288"/>
      <c r="M23" s="289"/>
      <c r="N23" s="591"/>
      <c r="O23" s="592"/>
      <c r="P23" s="366" t="str">
        <f t="shared" si="4"/>
        <v/>
      </c>
      <c r="Q23" s="367"/>
      <c r="R23" s="366" t="str">
        <f>IF(D23="","",IF(共通条件・結果!$AA$7="８地域","-",IF($D23="　","",IF(OR($D23="外気床",$D23="その他床",$D23="上階界床",$D23="下階界床",$D23="ピット等"),0,IF(OR($D23="屋根",$D23="天井"),J23*L23*0.034)))))</f>
        <v/>
      </c>
      <c r="S23" s="367"/>
      <c r="T23" s="366" t="str">
        <f t="shared" si="3"/>
        <v/>
      </c>
      <c r="U23" s="588"/>
      <c r="Z23" s="19"/>
    </row>
    <row r="24" spans="2:26" ht="20.100000000000001" customHeight="1" x14ac:dyDescent="0.15">
      <c r="B24" s="294"/>
      <c r="C24" s="295"/>
      <c r="D24" s="288"/>
      <c r="E24" s="289"/>
      <c r="F24" s="288"/>
      <c r="G24" s="289"/>
      <c r="H24" s="288"/>
      <c r="I24" s="289"/>
      <c r="J24" s="366" t="str">
        <f t="shared" si="2"/>
        <v/>
      </c>
      <c r="K24" s="367"/>
      <c r="L24" s="288"/>
      <c r="M24" s="289"/>
      <c r="N24" s="591"/>
      <c r="O24" s="592"/>
      <c r="P24" s="366" t="str">
        <f t="shared" si="4"/>
        <v/>
      </c>
      <c r="Q24" s="367"/>
      <c r="R24" s="366" t="str">
        <f>IF(D24="","",IF(共通条件・結果!$AA$7="８地域","-",IF($D24="　","",IF(OR($D24="外気床",$D24="その他床",$D24="上階界床",$D24="下階界床",$D24="ピット等"),0,IF(OR($D24="屋根",$D24="天井"),J24*L24*0.034)))))</f>
        <v/>
      </c>
      <c r="S24" s="367"/>
      <c r="T24" s="366" t="str">
        <f t="shared" si="3"/>
        <v/>
      </c>
      <c r="U24" s="588"/>
      <c r="Z24" s="19"/>
    </row>
    <row r="25" spans="2:26" ht="20.100000000000001" customHeight="1" x14ac:dyDescent="0.15">
      <c r="B25" s="294"/>
      <c r="C25" s="295"/>
      <c r="D25" s="288"/>
      <c r="E25" s="289"/>
      <c r="F25" s="288"/>
      <c r="G25" s="289"/>
      <c r="H25" s="288"/>
      <c r="I25" s="289"/>
      <c r="J25" s="366" t="str">
        <f t="shared" si="2"/>
        <v/>
      </c>
      <c r="K25" s="367"/>
      <c r="L25" s="288"/>
      <c r="M25" s="289"/>
      <c r="N25" s="586"/>
      <c r="O25" s="587"/>
      <c r="P25" s="366" t="str">
        <f t="shared" si="4"/>
        <v/>
      </c>
      <c r="Q25" s="367"/>
      <c r="R25" s="366" t="str">
        <f>IF(D25="","",IF(共通条件・結果!$AA$7="８地域","-",IF($D25="　","",IF(OR($D25="外気床",$D25="その他床",$D25="上階界床",$D25="下階界床",$D25="ピット等"),0,IF(OR($D25="屋根",$D25="天井"),J25*L25*0.034)))))</f>
        <v/>
      </c>
      <c r="S25" s="367"/>
      <c r="T25" s="366" t="str">
        <f t="shared" si="3"/>
        <v/>
      </c>
      <c r="U25" s="588"/>
      <c r="Z25" s="19"/>
    </row>
    <row r="26" spans="2:26" ht="20.100000000000001" customHeight="1" thickBot="1" x14ac:dyDescent="0.2">
      <c r="B26" s="325"/>
      <c r="C26" s="326"/>
      <c r="D26" s="481"/>
      <c r="E26" s="482"/>
      <c r="F26" s="241"/>
      <c r="G26" s="240"/>
      <c r="H26" s="241"/>
      <c r="I26" s="240"/>
      <c r="J26" s="317" t="str">
        <f t="shared" si="2"/>
        <v/>
      </c>
      <c r="K26" s="381"/>
      <c r="L26" s="481"/>
      <c r="M26" s="482"/>
      <c r="N26" s="589"/>
      <c r="O26" s="590"/>
      <c r="P26" s="366" t="str">
        <f t="shared" si="4"/>
        <v/>
      </c>
      <c r="Q26" s="367"/>
      <c r="R26" s="317" t="str">
        <f>IF(D26="","",IF(共通条件・結果!$AA$7="８地域","-",IF($D26="　","",IF(OR($D26="外気床",$D26="その他床",$D26="上階界床",$D26="下階界床",$D26="ピット等"),0,IF(OR($D26="屋根",$D26="天井"),J26*L26*0.034)))))</f>
        <v/>
      </c>
      <c r="S26" s="381"/>
      <c r="T26" s="399" t="str">
        <f t="shared" si="3"/>
        <v/>
      </c>
      <c r="U26" s="585"/>
      <c r="Z26" s="19"/>
    </row>
    <row r="27" spans="2:26" ht="20.100000000000001" customHeight="1" thickBot="1" x14ac:dyDescent="0.2">
      <c r="B27" s="246" t="s">
        <v>30</v>
      </c>
      <c r="C27" s="247"/>
      <c r="D27" s="247"/>
      <c r="E27" s="247"/>
      <c r="F27" s="247"/>
      <c r="G27" s="247"/>
      <c r="H27" s="247"/>
      <c r="I27" s="247"/>
      <c r="J27" s="247"/>
      <c r="K27" s="247"/>
      <c r="L27" s="247"/>
      <c r="M27" s="247"/>
      <c r="N27" s="247"/>
      <c r="O27" s="248"/>
      <c r="P27" s="327">
        <f>SUM(P19:Q26)</f>
        <v>0</v>
      </c>
      <c r="Q27" s="330"/>
      <c r="R27" s="327">
        <f>IF(共通条件・結果!AA7="８地域","-",SUM(R19:S26))</f>
        <v>0</v>
      </c>
      <c r="S27" s="328"/>
      <c r="T27" s="327">
        <f>SUM(T19:U26)</f>
        <v>0</v>
      </c>
      <c r="U27" s="329"/>
      <c r="V27" s="22"/>
    </row>
    <row r="28" spans="2:26" ht="20.100000000000001" customHeight="1" x14ac:dyDescent="0.15">
      <c r="B28" s="2"/>
      <c r="C28" s="2"/>
      <c r="D28" s="2"/>
      <c r="E28" s="2"/>
      <c r="F28" s="2"/>
      <c r="G28" s="2"/>
      <c r="H28" s="2"/>
      <c r="I28" s="2"/>
      <c r="J28" s="2"/>
      <c r="K28" s="2"/>
      <c r="L28" s="2"/>
      <c r="M28" s="2"/>
      <c r="N28" s="2"/>
      <c r="O28" s="2"/>
      <c r="P28" s="2"/>
      <c r="Q28" s="2"/>
    </row>
    <row r="29" spans="2:26" ht="20.100000000000001" customHeight="1" x14ac:dyDescent="0.15">
      <c r="B29" s="2"/>
      <c r="C29" s="2"/>
      <c r="D29" s="2"/>
      <c r="E29" s="2"/>
      <c r="F29" s="2"/>
      <c r="G29" s="2"/>
      <c r="H29" s="2"/>
      <c r="I29" s="2"/>
      <c r="J29" s="2"/>
      <c r="K29" s="2"/>
      <c r="L29" s="2"/>
      <c r="M29" s="2"/>
      <c r="N29" s="2"/>
      <c r="O29" s="2"/>
      <c r="P29" s="2"/>
      <c r="Q29" s="2"/>
    </row>
    <row r="30" spans="2:26" ht="20.100000000000001" customHeight="1" x14ac:dyDescent="0.15">
      <c r="B30" s="2"/>
      <c r="C30" s="2"/>
      <c r="D30" s="2"/>
      <c r="E30" s="2"/>
      <c r="F30" s="2"/>
      <c r="G30" s="2"/>
      <c r="H30" s="2"/>
      <c r="I30" s="2"/>
      <c r="J30" s="2"/>
      <c r="K30" s="2"/>
      <c r="L30" s="2"/>
      <c r="M30" s="2"/>
    </row>
    <row r="31" spans="2:26" ht="20.100000000000001" customHeight="1" thickBot="1" x14ac:dyDescent="0.2">
      <c r="B31" s="4" t="s">
        <v>106</v>
      </c>
      <c r="C31" s="2"/>
      <c r="D31" s="2"/>
      <c r="E31" s="2"/>
      <c r="F31" s="2"/>
      <c r="G31" s="2"/>
      <c r="H31" s="2"/>
      <c r="I31" s="2"/>
      <c r="J31" s="2"/>
      <c r="K31" s="2"/>
      <c r="L31" s="2"/>
      <c r="M31" s="2"/>
      <c r="N31" s="2"/>
      <c r="O31" s="2"/>
      <c r="P31" s="2"/>
      <c r="Q31" s="2"/>
      <c r="R31" s="2"/>
      <c r="S31" s="5"/>
      <c r="T31" s="5"/>
      <c r="U31" s="5"/>
      <c r="V31" s="5"/>
      <c r="W31" s="5"/>
      <c r="X31" s="5"/>
      <c r="Y31" s="2"/>
    </row>
    <row r="32" spans="2:26" ht="20.100000000000001" customHeight="1" x14ac:dyDescent="0.15">
      <c r="B32" s="574" t="s">
        <v>33</v>
      </c>
      <c r="C32" s="575"/>
      <c r="D32" s="160" t="s">
        <v>31</v>
      </c>
      <c r="E32" s="161"/>
      <c r="F32" s="161"/>
      <c r="G32" s="161"/>
      <c r="H32" s="161"/>
      <c r="I32" s="161"/>
      <c r="J32" s="203"/>
      <c r="K32" s="37"/>
      <c r="L32" s="300">
        <f>P32+U32</f>
        <v>0</v>
      </c>
      <c r="M32" s="300"/>
      <c r="N32" s="37" t="s">
        <v>213</v>
      </c>
      <c r="O32" s="7" t="s">
        <v>34</v>
      </c>
      <c r="P32" s="580">
        <f>D8*G8+D9*G9+D10*G10+D11*G11+D12*G12</f>
        <v>0</v>
      </c>
      <c r="Q32" s="580"/>
      <c r="R32" s="8" t="s">
        <v>214</v>
      </c>
      <c r="S32" s="581" t="s">
        <v>35</v>
      </c>
      <c r="T32" s="581"/>
      <c r="U32" s="580">
        <f>SUM(J19:K26)</f>
        <v>0</v>
      </c>
      <c r="V32" s="580"/>
      <c r="W32" s="10" t="s">
        <v>215</v>
      </c>
      <c r="X32" s="13"/>
      <c r="Y32" s="2"/>
    </row>
    <row r="33" spans="2:25" ht="20.100000000000001" customHeight="1" x14ac:dyDescent="0.15">
      <c r="B33" s="576"/>
      <c r="C33" s="577"/>
      <c r="D33" s="582" t="s">
        <v>42</v>
      </c>
      <c r="E33" s="583"/>
      <c r="F33" s="583"/>
      <c r="G33" s="583"/>
      <c r="H33" s="583"/>
      <c r="I33" s="583"/>
      <c r="J33" s="584"/>
      <c r="K33" s="14"/>
      <c r="L33" s="14"/>
      <c r="M33" s="14"/>
      <c r="N33" s="14"/>
      <c r="O33" s="14"/>
      <c r="P33" s="14"/>
      <c r="Q33" s="14"/>
      <c r="R33" s="14"/>
      <c r="S33" s="14"/>
      <c r="T33" s="14"/>
      <c r="U33" s="348">
        <f>P13+P27</f>
        <v>0</v>
      </c>
      <c r="V33" s="348"/>
      <c r="W33" s="301" t="s">
        <v>261</v>
      </c>
      <c r="X33" s="302"/>
      <c r="Y33" s="2"/>
    </row>
    <row r="34" spans="2:25" ht="20.100000000000001" customHeight="1" x14ac:dyDescent="0.15">
      <c r="B34" s="576"/>
      <c r="C34" s="577"/>
      <c r="D34" s="582" t="s">
        <v>43</v>
      </c>
      <c r="E34" s="583"/>
      <c r="F34" s="583"/>
      <c r="G34" s="583"/>
      <c r="H34" s="583"/>
      <c r="I34" s="583"/>
      <c r="J34" s="584"/>
      <c r="K34" s="14"/>
      <c r="L34" s="14"/>
      <c r="M34" s="14"/>
      <c r="N34" s="14"/>
      <c r="O34" s="14"/>
      <c r="P34" s="14"/>
      <c r="Q34" s="14"/>
      <c r="R34" s="14"/>
      <c r="S34" s="14"/>
      <c r="T34" s="14"/>
      <c r="U34" s="348">
        <f>IF(共通条件・結果!AA7="８地域","-",R13+R27)</f>
        <v>0</v>
      </c>
      <c r="V34" s="348"/>
      <c r="W34" s="301" t="s">
        <v>261</v>
      </c>
      <c r="X34" s="302"/>
      <c r="Y34" s="2"/>
    </row>
    <row r="35" spans="2:25" ht="20.100000000000001" customHeight="1" thickBot="1" x14ac:dyDescent="0.2">
      <c r="B35" s="578"/>
      <c r="C35" s="579"/>
      <c r="D35" s="571" t="s">
        <v>12</v>
      </c>
      <c r="E35" s="572"/>
      <c r="F35" s="572"/>
      <c r="G35" s="572"/>
      <c r="H35" s="572"/>
      <c r="I35" s="572"/>
      <c r="J35" s="573"/>
      <c r="K35" s="5"/>
      <c r="L35" s="30"/>
      <c r="M35" s="30"/>
      <c r="N35" s="15"/>
      <c r="O35" s="40"/>
      <c r="P35" s="32"/>
      <c r="Q35" s="32"/>
      <c r="R35" s="32"/>
      <c r="S35" s="32"/>
      <c r="T35" s="5"/>
      <c r="U35" s="309">
        <f>T13+T27</f>
        <v>0</v>
      </c>
      <c r="V35" s="189"/>
      <c r="W35" s="33" t="s">
        <v>216</v>
      </c>
      <c r="X35" s="6"/>
      <c r="Y35" s="2"/>
    </row>
    <row r="36" spans="2:25" ht="5.0999999999999996" customHeight="1" x14ac:dyDescent="0.15"/>
    <row r="37" spans="2:25" ht="20.100000000000001" customHeight="1" x14ac:dyDescent="0.15"/>
    <row r="38" spans="2:25" ht="20.100000000000001" customHeight="1" x14ac:dyDescent="0.15"/>
    <row r="39" spans="2:25" ht="20.100000000000001" customHeight="1" x14ac:dyDescent="0.15"/>
    <row r="40" spans="2:25" ht="20.100000000000001" customHeight="1" x14ac:dyDescent="0.15"/>
    <row r="41" spans="2:25" ht="20.100000000000001" customHeight="1" x14ac:dyDescent="0.15"/>
    <row r="42" spans="2:25" ht="20.100000000000001" customHeight="1" x14ac:dyDescent="0.15"/>
    <row r="43" spans="2:25" ht="20.100000000000001" customHeight="1" x14ac:dyDescent="0.15"/>
    <row r="44" spans="2:25" ht="20.100000000000001" customHeight="1" x14ac:dyDescent="0.15"/>
    <row r="45" spans="2:25" ht="20.100000000000001" customHeight="1" x14ac:dyDescent="0.15"/>
    <row r="46" spans="2:25" ht="20.100000000000001" customHeight="1" x14ac:dyDescent="0.15"/>
    <row r="47" spans="2:25" ht="20.100000000000001" customHeight="1" x14ac:dyDescent="0.15"/>
    <row r="48" spans="2:25" ht="20.100000000000001" customHeight="1" x14ac:dyDescent="0.15"/>
    <row r="49" ht="20.100000000000001" customHeight="1" x14ac:dyDescent="0.15"/>
    <row r="50" ht="20.100000000000001" customHeight="1" x14ac:dyDescent="0.15"/>
    <row r="51" ht="20.100000000000001" customHeight="1" x14ac:dyDescent="0.15"/>
    <row r="52" ht="20.100000000000001" customHeight="1" x14ac:dyDescent="0.15"/>
    <row r="53" ht="20.100000000000001" customHeight="1" x14ac:dyDescent="0.15"/>
    <row r="54" ht="20.100000000000001" customHeight="1" x14ac:dyDescent="0.15"/>
    <row r="55" ht="20.100000000000001" customHeight="1" x14ac:dyDescent="0.15"/>
    <row r="56" ht="20.100000000000001" customHeight="1" x14ac:dyDescent="0.15"/>
    <row r="57" ht="20.100000000000001" customHeight="1" x14ac:dyDescent="0.15"/>
    <row r="58" ht="20.100000000000001" customHeight="1" x14ac:dyDescent="0.15"/>
    <row r="59" ht="20.100000000000001" customHeight="1" x14ac:dyDescent="0.15"/>
    <row r="60" ht="20.100000000000001" customHeight="1" x14ac:dyDescent="0.15"/>
    <row r="61" ht="20.100000000000001" customHeight="1" x14ac:dyDescent="0.15"/>
    <row r="62" ht="20.100000000000001" customHeight="1" x14ac:dyDescent="0.15"/>
    <row r="63" ht="20.100000000000001" customHeight="1" x14ac:dyDescent="0.15"/>
    <row r="64" ht="20.100000000000001" customHeight="1" x14ac:dyDescent="0.15"/>
    <row r="65" ht="20.100000000000001" customHeight="1" x14ac:dyDescent="0.15"/>
    <row r="66" ht="20.100000000000001" customHeight="1" x14ac:dyDescent="0.15"/>
    <row r="67" ht="20.100000000000001" customHeight="1" x14ac:dyDescent="0.15"/>
    <row r="68" ht="20.100000000000001" customHeight="1" x14ac:dyDescent="0.15"/>
    <row r="69" ht="20.100000000000001" customHeight="1" x14ac:dyDescent="0.15"/>
    <row r="70" ht="20.100000000000001" customHeight="1" x14ac:dyDescent="0.15"/>
    <row r="71" ht="20.100000000000001" customHeight="1" x14ac:dyDescent="0.15"/>
    <row r="72" ht="20.100000000000001" customHeight="1" x14ac:dyDescent="0.15"/>
    <row r="73" ht="20.100000000000001" customHeight="1" x14ac:dyDescent="0.15"/>
    <row r="74" ht="20.100000000000001" customHeight="1" x14ac:dyDescent="0.15"/>
    <row r="75" ht="20.100000000000001" customHeight="1" x14ac:dyDescent="0.15"/>
    <row r="76" ht="20.100000000000001" customHeight="1" x14ac:dyDescent="0.15"/>
    <row r="77" ht="20.100000000000001" customHeight="1" x14ac:dyDescent="0.15"/>
    <row r="78" ht="20.100000000000001" customHeight="1" x14ac:dyDescent="0.15"/>
    <row r="79" ht="20.100000000000001" customHeight="1" x14ac:dyDescent="0.15"/>
    <row r="80" ht="20.100000000000001" customHeight="1" x14ac:dyDescent="0.15"/>
    <row r="81" ht="20.100000000000001" customHeight="1" x14ac:dyDescent="0.15"/>
    <row r="82" ht="20.100000000000001" customHeight="1" x14ac:dyDescent="0.15"/>
    <row r="83" ht="20.100000000000001" customHeight="1" x14ac:dyDescent="0.15"/>
    <row r="84" ht="20.100000000000001" customHeight="1" x14ac:dyDescent="0.15"/>
    <row r="85" ht="20.100000000000001" customHeight="1" x14ac:dyDescent="0.15"/>
    <row r="86" ht="20.100000000000001" customHeight="1" x14ac:dyDescent="0.15"/>
    <row r="87" ht="20.100000000000001" customHeight="1" x14ac:dyDescent="0.15"/>
    <row r="88" ht="20.100000000000001" customHeight="1" x14ac:dyDescent="0.15"/>
    <row r="89" ht="20.100000000000001" customHeight="1" x14ac:dyDescent="0.15"/>
    <row r="90" ht="20.100000000000001" customHeight="1" x14ac:dyDescent="0.15"/>
    <row r="91" ht="20.100000000000001" customHeight="1" x14ac:dyDescent="0.15"/>
    <row r="92" ht="20.100000000000001" customHeight="1" x14ac:dyDescent="0.15"/>
    <row r="93" ht="20.100000000000001" customHeight="1" x14ac:dyDescent="0.15"/>
    <row r="94" ht="20.100000000000001" customHeight="1" x14ac:dyDescent="0.15"/>
    <row r="95" ht="20.100000000000001" customHeight="1" x14ac:dyDescent="0.15"/>
    <row r="96" ht="20.100000000000001" customHeight="1" x14ac:dyDescent="0.15"/>
    <row r="97" ht="20.100000000000001" customHeight="1" x14ac:dyDescent="0.15"/>
    <row r="98" ht="20.100000000000001" customHeight="1" x14ac:dyDescent="0.15"/>
    <row r="99" ht="20.100000000000001" customHeight="1" x14ac:dyDescent="0.15"/>
    <row r="100" ht="20.100000000000001" customHeight="1" x14ac:dyDescent="0.15"/>
    <row r="101" ht="20.100000000000001" customHeight="1" x14ac:dyDescent="0.15"/>
    <row r="102" ht="20.100000000000001" customHeight="1" x14ac:dyDescent="0.15"/>
    <row r="103" ht="20.100000000000001" customHeight="1" x14ac:dyDescent="0.15"/>
    <row r="104" ht="20.100000000000001" customHeight="1" x14ac:dyDescent="0.15"/>
    <row r="105" ht="20.100000000000001" customHeight="1" x14ac:dyDescent="0.15"/>
    <row r="106" ht="20.100000000000001" customHeight="1" x14ac:dyDescent="0.15"/>
    <row r="107" ht="20.100000000000001" customHeight="1" x14ac:dyDescent="0.15"/>
    <row r="108" ht="20.100000000000001" customHeight="1" x14ac:dyDescent="0.15"/>
    <row r="109" ht="20.100000000000001" customHeight="1" x14ac:dyDescent="0.15"/>
    <row r="110" ht="20.100000000000001" customHeight="1" x14ac:dyDescent="0.15"/>
    <row r="111" ht="20.100000000000001" customHeight="1" x14ac:dyDescent="0.15"/>
    <row r="112" ht="20.100000000000001" customHeight="1" x14ac:dyDescent="0.15"/>
    <row r="113" ht="20.100000000000001" customHeight="1" x14ac:dyDescent="0.15"/>
    <row r="114" ht="20.100000000000001" customHeight="1" x14ac:dyDescent="0.15"/>
    <row r="115" ht="20.100000000000001" customHeight="1" x14ac:dyDescent="0.15"/>
    <row r="116" ht="20.100000000000001" customHeight="1" x14ac:dyDescent="0.15"/>
    <row r="117" ht="20.100000000000001" customHeight="1" x14ac:dyDescent="0.15"/>
    <row r="118" ht="20.100000000000001" customHeight="1" x14ac:dyDescent="0.15"/>
    <row r="119" ht="20.100000000000001" customHeight="1" x14ac:dyDescent="0.15"/>
    <row r="120" ht="20.100000000000001" customHeight="1" x14ac:dyDescent="0.15"/>
    <row r="121" ht="20.100000000000001" customHeight="1" x14ac:dyDescent="0.15"/>
    <row r="122" ht="20.100000000000001" customHeight="1" x14ac:dyDescent="0.15"/>
    <row r="123" ht="20.100000000000001" customHeight="1" x14ac:dyDescent="0.15"/>
    <row r="124" ht="20.100000000000001" customHeight="1" x14ac:dyDescent="0.15"/>
    <row r="125" ht="20.100000000000001" customHeight="1" x14ac:dyDescent="0.15"/>
    <row r="126" ht="20.100000000000001" customHeight="1" x14ac:dyDescent="0.15"/>
    <row r="127" ht="20.100000000000001" customHeight="1" x14ac:dyDescent="0.15"/>
    <row r="128" ht="20.100000000000001" customHeight="1" x14ac:dyDescent="0.15"/>
    <row r="129" ht="20.100000000000001" customHeight="1" x14ac:dyDescent="0.15"/>
    <row r="130" ht="20.100000000000001" customHeight="1" x14ac:dyDescent="0.15"/>
    <row r="131" ht="20.100000000000001" customHeight="1" x14ac:dyDescent="0.15"/>
    <row r="132" ht="20.100000000000001" customHeight="1" x14ac:dyDescent="0.15"/>
    <row r="133" ht="20.100000000000001" customHeight="1" x14ac:dyDescent="0.15"/>
    <row r="134" ht="20.100000000000001" customHeight="1" x14ac:dyDescent="0.15"/>
    <row r="135" ht="20.100000000000001" customHeight="1" x14ac:dyDescent="0.15"/>
    <row r="136" ht="20.100000000000001" customHeight="1" x14ac:dyDescent="0.15"/>
    <row r="137" ht="20.100000000000001" customHeight="1" x14ac:dyDescent="0.15"/>
    <row r="138" ht="20.100000000000001" customHeight="1" x14ac:dyDescent="0.15"/>
    <row r="139" ht="20.100000000000001" customHeight="1" x14ac:dyDescent="0.15"/>
    <row r="140" ht="20.100000000000001" customHeight="1" x14ac:dyDescent="0.15"/>
  </sheetData>
  <sheetProtection algorithmName="SHA-512" hashValue="uBNOo3Rp1GTNMsEMx9f0Nk+EHXwr8eHhRcB0JPLt9gdRLiqFBfHz5uZy2LdbF7JEFNGFJWfUNQ4NHbmskVHWPA==" saltValue="AZlBp8cDlzQeMW4kChNgVA==" spinCount="100000" sheet="1" selectLockedCells="1"/>
  <mergeCells count="168">
    <mergeCell ref="W33:X33"/>
    <mergeCell ref="W34:X34"/>
    <mergeCell ref="G7:I7"/>
    <mergeCell ref="B8:C8"/>
    <mergeCell ref="D8:F8"/>
    <mergeCell ref="G8:I8"/>
    <mergeCell ref="J8:K8"/>
    <mergeCell ref="L8:M8"/>
    <mergeCell ref="B2:X2"/>
    <mergeCell ref="B5:C7"/>
    <mergeCell ref="J5:K7"/>
    <mergeCell ref="L5:M7"/>
    <mergeCell ref="N5:O7"/>
    <mergeCell ref="P5:Q7"/>
    <mergeCell ref="R5:S7"/>
    <mergeCell ref="T5:U7"/>
    <mergeCell ref="D7:F7"/>
    <mergeCell ref="N8:O8"/>
    <mergeCell ref="P8:Q8"/>
    <mergeCell ref="R8:S8"/>
    <mergeCell ref="T8:U8"/>
    <mergeCell ref="D5:I6"/>
    <mergeCell ref="B9:C9"/>
    <mergeCell ref="D9:F9"/>
    <mergeCell ref="G9:I9"/>
    <mergeCell ref="J9:K9"/>
    <mergeCell ref="L9:M9"/>
    <mergeCell ref="N9:O9"/>
    <mergeCell ref="P9:Q9"/>
    <mergeCell ref="R9:S9"/>
    <mergeCell ref="T9:U9"/>
    <mergeCell ref="B10:C10"/>
    <mergeCell ref="D10:F10"/>
    <mergeCell ref="G10:I10"/>
    <mergeCell ref="J10:K10"/>
    <mergeCell ref="L10:M10"/>
    <mergeCell ref="N10:O10"/>
    <mergeCell ref="P10:Q10"/>
    <mergeCell ref="R10:S10"/>
    <mergeCell ref="T10:U10"/>
    <mergeCell ref="B11:C11"/>
    <mergeCell ref="D11:F11"/>
    <mergeCell ref="G11:I11"/>
    <mergeCell ref="J11:K11"/>
    <mergeCell ref="L11:M11"/>
    <mergeCell ref="N11:O11"/>
    <mergeCell ref="P11:Q11"/>
    <mergeCell ref="R11:S11"/>
    <mergeCell ref="T11:U11"/>
    <mergeCell ref="B12:C12"/>
    <mergeCell ref="D12:F12"/>
    <mergeCell ref="G12:I12"/>
    <mergeCell ref="J12:K12"/>
    <mergeCell ref="L12:M12"/>
    <mergeCell ref="N12:O12"/>
    <mergeCell ref="P12:Q12"/>
    <mergeCell ref="R12:S12"/>
    <mergeCell ref="T12:U12"/>
    <mergeCell ref="B13:O13"/>
    <mergeCell ref="P13:Q13"/>
    <mergeCell ref="R13:S13"/>
    <mergeCell ref="T13:U13"/>
    <mergeCell ref="B16:C18"/>
    <mergeCell ref="D16:E18"/>
    <mergeCell ref="F16:G18"/>
    <mergeCell ref="H16:I18"/>
    <mergeCell ref="J16:K18"/>
    <mergeCell ref="L16:M18"/>
    <mergeCell ref="N16:O18"/>
    <mergeCell ref="P16:Q18"/>
    <mergeCell ref="R16:S18"/>
    <mergeCell ref="T16:U18"/>
    <mergeCell ref="T19:U19"/>
    <mergeCell ref="B20:C20"/>
    <mergeCell ref="D20:E20"/>
    <mergeCell ref="F20:G20"/>
    <mergeCell ref="H20:I20"/>
    <mergeCell ref="J20:K20"/>
    <mergeCell ref="L20:M20"/>
    <mergeCell ref="N20:O20"/>
    <mergeCell ref="P20:Q20"/>
    <mergeCell ref="R20:S20"/>
    <mergeCell ref="T20:U20"/>
    <mergeCell ref="B19:C19"/>
    <mergeCell ref="D19:E19"/>
    <mergeCell ref="F19:G19"/>
    <mergeCell ref="H19:I19"/>
    <mergeCell ref="J19:K19"/>
    <mergeCell ref="L19:M19"/>
    <mergeCell ref="N19:O19"/>
    <mergeCell ref="P19:Q19"/>
    <mergeCell ref="R19:S19"/>
    <mergeCell ref="T21:U21"/>
    <mergeCell ref="B22:C22"/>
    <mergeCell ref="D22:E22"/>
    <mergeCell ref="F22:G22"/>
    <mergeCell ref="H22:I22"/>
    <mergeCell ref="J22:K22"/>
    <mergeCell ref="L22:M22"/>
    <mergeCell ref="N22:O22"/>
    <mergeCell ref="P22:Q22"/>
    <mergeCell ref="R22:S22"/>
    <mergeCell ref="T22:U22"/>
    <mergeCell ref="B21:C21"/>
    <mergeCell ref="D21:E21"/>
    <mergeCell ref="F21:G21"/>
    <mergeCell ref="H21:I21"/>
    <mergeCell ref="J21:K21"/>
    <mergeCell ref="L21:M21"/>
    <mergeCell ref="N21:O21"/>
    <mergeCell ref="P21:Q21"/>
    <mergeCell ref="R21:S21"/>
    <mergeCell ref="T23:U23"/>
    <mergeCell ref="B24:C24"/>
    <mergeCell ref="D24:E24"/>
    <mergeCell ref="F24:G24"/>
    <mergeCell ref="H24:I24"/>
    <mergeCell ref="J24:K24"/>
    <mergeCell ref="L24:M24"/>
    <mergeCell ref="N24:O24"/>
    <mergeCell ref="P24:Q24"/>
    <mergeCell ref="R24:S24"/>
    <mergeCell ref="T24:U24"/>
    <mergeCell ref="B23:C23"/>
    <mergeCell ref="D23:E23"/>
    <mergeCell ref="F23:G23"/>
    <mergeCell ref="H23:I23"/>
    <mergeCell ref="J23:K23"/>
    <mergeCell ref="L23:M23"/>
    <mergeCell ref="N23:O23"/>
    <mergeCell ref="P23:Q23"/>
    <mergeCell ref="R23:S23"/>
    <mergeCell ref="T26:U26"/>
    <mergeCell ref="B27:O27"/>
    <mergeCell ref="P27:Q27"/>
    <mergeCell ref="R27:S27"/>
    <mergeCell ref="T27:U27"/>
    <mergeCell ref="N25:O25"/>
    <mergeCell ref="P25:Q25"/>
    <mergeCell ref="R25:S25"/>
    <mergeCell ref="T25:U25"/>
    <mergeCell ref="B26:C26"/>
    <mergeCell ref="D26:E26"/>
    <mergeCell ref="F26:G26"/>
    <mergeCell ref="H26:I26"/>
    <mergeCell ref="J26:K26"/>
    <mergeCell ref="L26:M26"/>
    <mergeCell ref="B25:C25"/>
    <mergeCell ref="D25:E25"/>
    <mergeCell ref="F25:G25"/>
    <mergeCell ref="H25:I25"/>
    <mergeCell ref="J25:K25"/>
    <mergeCell ref="L25:M25"/>
    <mergeCell ref="N26:O26"/>
    <mergeCell ref="P26:Q26"/>
    <mergeCell ref="R26:S26"/>
    <mergeCell ref="D35:J35"/>
    <mergeCell ref="U35:V35"/>
    <mergeCell ref="B32:C35"/>
    <mergeCell ref="D32:J32"/>
    <mergeCell ref="L32:M32"/>
    <mergeCell ref="P32:Q32"/>
    <mergeCell ref="S32:T32"/>
    <mergeCell ref="U32:V32"/>
    <mergeCell ref="D33:J33"/>
    <mergeCell ref="U33:V33"/>
    <mergeCell ref="D34:J34"/>
    <mergeCell ref="U34:V34"/>
  </mergeCells>
  <phoneticPr fontId="4"/>
  <conditionalFormatting sqref="B19:I26">
    <cfRule type="expression" dxfId="19" priority="64" stopIfTrue="1">
      <formula>$AH$3&lt;&gt;2</formula>
    </cfRule>
  </conditionalFormatting>
  <conditionalFormatting sqref="B8:O12">
    <cfRule type="expression" dxfId="18" priority="156" stopIfTrue="1">
      <formula>$AH$3&lt;&gt;2</formula>
    </cfRule>
  </conditionalFormatting>
  <conditionalFormatting sqref="J19:K26">
    <cfRule type="expression" dxfId="17" priority="13">
      <formula>$AH$3&lt;&gt;2</formula>
    </cfRule>
  </conditionalFormatting>
  <conditionalFormatting sqref="L32:M32">
    <cfRule type="expression" dxfId="16" priority="6">
      <formula>$AH$3&lt;&gt;2</formula>
    </cfRule>
  </conditionalFormatting>
  <conditionalFormatting sqref="L19:O26">
    <cfRule type="expression" dxfId="15" priority="60" stopIfTrue="1">
      <formula>$AH$3&lt;&gt;2</formula>
    </cfRule>
  </conditionalFormatting>
  <conditionalFormatting sqref="P32:Q32">
    <cfRule type="expression" dxfId="14" priority="5">
      <formula>$AH$3&lt;&gt;2</formula>
    </cfRule>
  </conditionalFormatting>
  <conditionalFormatting sqref="P8:U13">
    <cfRule type="expression" dxfId="13" priority="42">
      <formula>$AH$3&lt;&gt;2</formula>
    </cfRule>
  </conditionalFormatting>
  <conditionalFormatting sqref="P19:U27">
    <cfRule type="expression" dxfId="12" priority="7">
      <formula>$AH$3&lt;&gt;2</formula>
    </cfRule>
  </conditionalFormatting>
  <conditionalFormatting sqref="U32:V35">
    <cfRule type="expression" dxfId="11" priority="1">
      <formula>$AH$3&lt;&gt;2</formula>
    </cfRule>
  </conditionalFormatting>
  <dataValidations count="3">
    <dataValidation type="list" allowBlank="1" showInputMessage="1" showErrorMessage="1" sqref="D19:E26" xr:uid="{00000000-0002-0000-0A00-000000000000}">
      <formula1>"　,屋根,天井,外気床,その他床,上階界床,下階界床,ピット等"</formula1>
    </dataValidation>
    <dataValidation type="list" allowBlank="1" showInputMessage="1" showErrorMessage="1" sqref="N8:O12" xr:uid="{00000000-0002-0000-0A00-000001000000}">
      <formula1>"　,雨戸,ｼｬｯﾀｰ,障子"</formula1>
    </dataValidation>
    <dataValidation type="list" showInputMessage="1" showErrorMessage="1" sqref="N19:O26" xr:uid="{00000000-0002-0000-0A00-000002000000}">
      <formula1>"1.0,0.7,0.05,0.15,0"</formula1>
    </dataValidation>
  </dataValidations>
  <pageMargins left="0.70866141732283472" right="0.70866141732283472" top="0.74803149606299213" bottom="0.74803149606299213" header="0.31496062992125984" footer="0.31496062992125984"/>
  <pageSetup paperSize="9" scale="81" orientation="portrait" r:id="rId1"/>
  <headerFooter>
    <oddHeader xml:space="preserve">&amp;RVer3.6
</oddHeader>
    <oddFooter>&amp;Cⓒ　2022 hyoukakyoukai.All right reserved</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FF99FF"/>
  </sheetPr>
  <dimension ref="B1:BD159"/>
  <sheetViews>
    <sheetView workbookViewId="0"/>
  </sheetViews>
  <sheetFormatPr defaultRowHeight="13.5" x14ac:dyDescent="0.15"/>
  <cols>
    <col min="1" max="1" width="0.75" customWidth="1"/>
    <col min="2" max="3" width="4.125" customWidth="1"/>
    <col min="4" max="29" width="3.625" customWidth="1"/>
    <col min="30" max="30" width="7.75" hidden="1" customWidth="1"/>
    <col min="31" max="31" width="5" style="118" hidden="1" customWidth="1"/>
    <col min="32" max="32" width="7.75" style="118" hidden="1" customWidth="1"/>
    <col min="33" max="33" width="10" style="118" hidden="1" customWidth="1"/>
    <col min="34" max="34" width="5.25" style="118" hidden="1" customWidth="1"/>
    <col min="35" max="35" width="8.125" style="118" hidden="1" customWidth="1"/>
    <col min="36" max="37" width="6.625" style="118" hidden="1" customWidth="1"/>
    <col min="38" max="38" width="7.75" style="118" hidden="1" customWidth="1"/>
    <col min="39" max="39" width="4.75" style="118" hidden="1" customWidth="1"/>
    <col min="40" max="40" width="7.125" style="118" hidden="1" customWidth="1"/>
    <col min="41" max="41" width="4.75" style="118" hidden="1" customWidth="1"/>
    <col min="42" max="42" width="7.125" style="118" hidden="1" customWidth="1"/>
    <col min="43" max="43" width="7.75" style="118" hidden="1" customWidth="1"/>
    <col min="44" max="54" width="3.625" style="118" customWidth="1"/>
    <col min="55" max="56" width="9" style="118"/>
  </cols>
  <sheetData>
    <row r="1" spans="2:56" ht="3.75" customHeight="1" x14ac:dyDescent="0.15"/>
    <row r="2" spans="2:56" ht="30" customHeight="1" x14ac:dyDescent="0.15">
      <c r="B2" s="421" t="s">
        <v>351</v>
      </c>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G2" s="145" t="s">
        <v>341</v>
      </c>
      <c r="AH2" s="119" t="s">
        <v>376</v>
      </c>
    </row>
    <row r="3" spans="2:56" s="3" customFormat="1" ht="27" customHeight="1" x14ac:dyDescent="0.15">
      <c r="B3" s="120" t="s">
        <v>342</v>
      </c>
      <c r="J3" s="121"/>
      <c r="K3" s="635" t="s">
        <v>343</v>
      </c>
      <c r="L3" s="636"/>
      <c r="M3" s="636"/>
      <c r="N3" s="637"/>
      <c r="O3" s="122"/>
      <c r="P3" s="635" t="s">
        <v>344</v>
      </c>
      <c r="Q3" s="636"/>
      <c r="R3" s="636"/>
      <c r="S3" s="637"/>
      <c r="AE3" s="11"/>
      <c r="AF3" s="11"/>
      <c r="AG3" s="146">
        <v>1</v>
      </c>
      <c r="AH3" s="103">
        <f>共通条件・結果!AH3</f>
        <v>1</v>
      </c>
      <c r="AI3" s="11"/>
      <c r="AJ3" s="11"/>
      <c r="AK3" s="11"/>
      <c r="AL3" s="11"/>
      <c r="AM3" s="11"/>
      <c r="AN3" s="11"/>
      <c r="AO3" s="11"/>
      <c r="AP3" s="11"/>
      <c r="AQ3" s="11"/>
      <c r="AR3" s="11"/>
      <c r="AS3" s="11"/>
      <c r="AT3" s="11"/>
      <c r="AU3" s="11"/>
      <c r="AV3" s="11"/>
      <c r="AW3" s="11"/>
      <c r="AX3" s="11"/>
      <c r="AY3" s="11"/>
      <c r="AZ3" s="11"/>
      <c r="BA3" s="11"/>
      <c r="BB3" s="11"/>
      <c r="BC3" s="11"/>
      <c r="BD3" s="11"/>
    </row>
    <row r="4" spans="2:56" s="3" customFormat="1" ht="20.100000000000001" customHeight="1" thickBot="1" x14ac:dyDescent="0.2">
      <c r="B4" s="4" t="s">
        <v>372</v>
      </c>
      <c r="C4" s="2"/>
      <c r="D4" s="2"/>
      <c r="E4" s="2"/>
      <c r="F4" s="2"/>
      <c r="G4" s="2"/>
      <c r="H4" s="2"/>
      <c r="I4" s="2"/>
      <c r="J4" s="123"/>
      <c r="K4" s="123"/>
      <c r="L4" s="123"/>
      <c r="M4" s="123"/>
      <c r="N4" s="123"/>
      <c r="O4" s="123"/>
      <c r="P4" s="123"/>
      <c r="Q4" s="123"/>
      <c r="R4" s="123"/>
      <c r="S4" s="123"/>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row>
    <row r="5" spans="2:56" s="3" customFormat="1" ht="20.100000000000001" customHeight="1" x14ac:dyDescent="0.15">
      <c r="B5" s="638" t="s">
        <v>26</v>
      </c>
      <c r="C5" s="639"/>
      <c r="D5" s="166" t="s">
        <v>27</v>
      </c>
      <c r="E5" s="166"/>
      <c r="F5" s="166"/>
      <c r="G5" s="642"/>
      <c r="H5" s="643" t="s">
        <v>264</v>
      </c>
      <c r="I5" s="644"/>
      <c r="J5" s="123"/>
      <c r="K5" s="123"/>
      <c r="L5" s="123"/>
      <c r="M5" s="123"/>
      <c r="N5" s="123"/>
      <c r="O5" s="123"/>
      <c r="P5" s="123"/>
      <c r="Q5" s="123"/>
      <c r="R5" s="123"/>
      <c r="S5" s="123"/>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row>
    <row r="6" spans="2:56" s="3" customFormat="1" ht="20.100000000000001" customHeight="1" thickBot="1" x14ac:dyDescent="0.2">
      <c r="B6" s="640"/>
      <c r="C6" s="641"/>
      <c r="D6" s="269"/>
      <c r="E6" s="269"/>
      <c r="F6" s="269"/>
      <c r="G6" s="282"/>
      <c r="H6" s="645"/>
      <c r="I6" s="646"/>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row>
    <row r="7" spans="2:56" s="3" customFormat="1" ht="20.100000000000001" customHeight="1" x14ac:dyDescent="0.15">
      <c r="B7" s="626"/>
      <c r="C7" s="627"/>
      <c r="D7" s="628"/>
      <c r="E7" s="628"/>
      <c r="F7" s="628"/>
      <c r="G7" s="628"/>
      <c r="H7" s="628"/>
      <c r="I7" s="629"/>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row>
    <row r="8" spans="2:56" s="3" customFormat="1" ht="20.100000000000001" customHeight="1" x14ac:dyDescent="0.15">
      <c r="B8" s="630"/>
      <c r="C8" s="631"/>
      <c r="D8" s="632"/>
      <c r="E8" s="632"/>
      <c r="F8" s="632"/>
      <c r="G8" s="632"/>
      <c r="H8" s="633"/>
      <c r="I8" s="634"/>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row>
    <row r="9" spans="2:56" s="3" customFormat="1" ht="20.100000000000001" customHeight="1" x14ac:dyDescent="0.15">
      <c r="B9" s="630"/>
      <c r="C9" s="631"/>
      <c r="D9" s="632"/>
      <c r="E9" s="632"/>
      <c r="F9" s="632"/>
      <c r="G9" s="632"/>
      <c r="H9" s="633"/>
      <c r="I9" s="634"/>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row>
    <row r="10" spans="2:56" s="3" customFormat="1" ht="20.100000000000001" customHeight="1" x14ac:dyDescent="0.15">
      <c r="B10" s="630"/>
      <c r="C10" s="631"/>
      <c r="D10" s="632"/>
      <c r="E10" s="632"/>
      <c r="F10" s="632"/>
      <c r="G10" s="632"/>
      <c r="H10" s="633"/>
      <c r="I10" s="634"/>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row>
    <row r="11" spans="2:56" s="3" customFormat="1" ht="20.100000000000001" customHeight="1" x14ac:dyDescent="0.15">
      <c r="B11" s="647"/>
      <c r="C11" s="648"/>
      <c r="D11" s="649"/>
      <c r="E11" s="649"/>
      <c r="F11" s="649"/>
      <c r="G11" s="649"/>
      <c r="H11" s="649"/>
      <c r="I11" s="650"/>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row>
    <row r="12" spans="2:56" s="3" customFormat="1" ht="20.100000000000001" customHeight="1" x14ac:dyDescent="0.15">
      <c r="B12" s="630"/>
      <c r="C12" s="631"/>
      <c r="D12" s="633"/>
      <c r="E12" s="633"/>
      <c r="F12" s="633"/>
      <c r="G12" s="633"/>
      <c r="H12" s="633"/>
      <c r="I12" s="634"/>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row>
    <row r="13" spans="2:56" s="3" customFormat="1" ht="20.100000000000001" customHeight="1" x14ac:dyDescent="0.15">
      <c r="B13" s="630"/>
      <c r="C13" s="631"/>
      <c r="D13" s="633"/>
      <c r="E13" s="633"/>
      <c r="F13" s="633"/>
      <c r="G13" s="633"/>
      <c r="H13" s="633"/>
      <c r="I13" s="634"/>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row>
    <row r="14" spans="2:56" s="3" customFormat="1" ht="20.100000000000001" customHeight="1" thickBot="1" x14ac:dyDescent="0.2">
      <c r="B14" s="655"/>
      <c r="C14" s="656"/>
      <c r="D14" s="657"/>
      <c r="E14" s="657"/>
      <c r="F14" s="657"/>
      <c r="G14" s="657"/>
      <c r="H14" s="657"/>
      <c r="I14" s="658"/>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row>
    <row r="15" spans="2:56" s="3" customFormat="1" ht="20.100000000000001" customHeight="1" thickBot="1" x14ac:dyDescent="0.2">
      <c r="B15" s="651" t="s">
        <v>36</v>
      </c>
      <c r="C15" s="652"/>
      <c r="D15" s="652"/>
      <c r="E15" s="652"/>
      <c r="F15" s="652"/>
      <c r="G15" s="652"/>
      <c r="H15" s="653">
        <f>SUM(H7:I14)</f>
        <v>0</v>
      </c>
      <c r="I15" s="654"/>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row>
    <row r="16" spans="2:56" s="3" customFormat="1" ht="20.100000000000001" customHeight="1" x14ac:dyDescent="0.15">
      <c r="B16" s="2" t="s">
        <v>345</v>
      </c>
      <c r="C16" s="20"/>
      <c r="D16" s="20"/>
      <c r="E16" s="20"/>
      <c r="F16" s="20"/>
      <c r="G16" s="20"/>
      <c r="H16" s="21"/>
      <c r="I16" s="2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row>
    <row r="17" spans="2:56" s="3" customFormat="1" ht="20.100000000000001" customHeight="1" x14ac:dyDescent="0.15">
      <c r="B17" s="2"/>
      <c r="C17" s="20"/>
      <c r="D17" s="20"/>
      <c r="E17" s="20"/>
      <c r="F17" s="20"/>
      <c r="G17" s="20"/>
      <c r="H17" s="21"/>
      <c r="I17" s="2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row>
    <row r="18" spans="2:56" s="3" customFormat="1" ht="20.100000000000001" customHeight="1" x14ac:dyDescent="0.15">
      <c r="B18" s="4"/>
      <c r="C18" s="20"/>
      <c r="D18" s="20"/>
      <c r="E18" s="20"/>
      <c r="F18" s="20"/>
      <c r="G18" s="20"/>
      <c r="H18" s="21"/>
      <c r="I18" s="2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row>
    <row r="19" spans="2:56" s="2" customFormat="1" ht="20.100000000000001" customHeight="1" thickBot="1" x14ac:dyDescent="0.2">
      <c r="B19" s="4" t="s">
        <v>373</v>
      </c>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row>
    <row r="20" spans="2:56" s="2" customFormat="1" ht="20.100000000000001" customHeight="1" x14ac:dyDescent="0.15">
      <c r="B20" s="620" t="s">
        <v>26</v>
      </c>
      <c r="C20" s="166"/>
      <c r="D20" s="166" t="s">
        <v>27</v>
      </c>
      <c r="E20" s="166"/>
      <c r="F20" s="166"/>
      <c r="G20" s="166"/>
      <c r="H20" s="276" t="s">
        <v>298</v>
      </c>
      <c r="I20" s="349"/>
      <c r="J20" s="277"/>
      <c r="K20" s="276" t="s">
        <v>263</v>
      </c>
      <c r="L20" s="349"/>
      <c r="M20" s="277"/>
      <c r="N20" s="276" t="s">
        <v>349</v>
      </c>
      <c r="O20" s="349"/>
      <c r="P20" s="277"/>
      <c r="Q20" s="276" t="s">
        <v>266</v>
      </c>
      <c r="R20" s="172"/>
      <c r="S20" s="173"/>
      <c r="AE20" s="11"/>
      <c r="AF20" s="11"/>
      <c r="AG20" s="11" t="s">
        <v>350</v>
      </c>
      <c r="AH20" s="11"/>
      <c r="AI20" s="11"/>
      <c r="AJ20" s="11"/>
      <c r="AK20" s="11"/>
      <c r="AL20" s="11"/>
      <c r="AM20" s="11"/>
      <c r="AN20" s="11"/>
      <c r="AO20" s="11"/>
      <c r="AP20" s="11"/>
      <c r="AQ20" s="11"/>
      <c r="AR20" s="11"/>
      <c r="AS20" s="11"/>
      <c r="AT20" s="11"/>
      <c r="AU20" s="11"/>
      <c r="AV20" s="11"/>
      <c r="AW20" s="11"/>
      <c r="AX20" s="11"/>
      <c r="AY20" s="11"/>
      <c r="AZ20" s="11"/>
      <c r="BA20" s="11"/>
      <c r="BB20" s="11"/>
      <c r="BC20" s="11"/>
      <c r="BD20" s="11"/>
    </row>
    <row r="21" spans="2:56" s="2" customFormat="1" ht="20.100000000000001" customHeight="1" thickBot="1" x14ac:dyDescent="0.2">
      <c r="B21" s="622"/>
      <c r="C21" s="269"/>
      <c r="D21" s="269"/>
      <c r="E21" s="269"/>
      <c r="F21" s="269"/>
      <c r="G21" s="269"/>
      <c r="H21" s="280"/>
      <c r="I21" s="351"/>
      <c r="J21" s="281"/>
      <c r="K21" s="280"/>
      <c r="L21" s="351"/>
      <c r="M21" s="281"/>
      <c r="N21" s="280"/>
      <c r="O21" s="351"/>
      <c r="P21" s="281"/>
      <c r="Q21" s="312"/>
      <c r="R21" s="260"/>
      <c r="S21" s="313"/>
      <c r="AE21" s="11"/>
      <c r="AF21" s="11"/>
      <c r="AG21" s="3"/>
      <c r="AH21" s="11"/>
      <c r="AI21" s="11"/>
      <c r="AJ21" s="11"/>
      <c r="AK21" s="11"/>
      <c r="AL21" s="11"/>
      <c r="AM21" s="11"/>
      <c r="AN21" s="11"/>
      <c r="AO21" s="11"/>
      <c r="AP21" s="11"/>
      <c r="AQ21" s="11"/>
      <c r="AR21" s="11"/>
      <c r="AS21" s="11"/>
      <c r="AT21" s="11"/>
      <c r="AU21" s="11"/>
      <c r="AV21" s="11"/>
      <c r="AW21" s="11"/>
      <c r="AX21" s="11"/>
      <c r="AY21" s="11"/>
      <c r="AZ21" s="11"/>
      <c r="BA21" s="11"/>
      <c r="BB21" s="11"/>
      <c r="BC21" s="11"/>
      <c r="BD21" s="11"/>
    </row>
    <row r="22" spans="2:56" s="2" customFormat="1" ht="20.100000000000001" customHeight="1" x14ac:dyDescent="0.15">
      <c r="B22" s="667" t="str">
        <f>IF(B7="","",B7)</f>
        <v/>
      </c>
      <c r="C22" s="668"/>
      <c r="D22" s="669" t="str">
        <f>IF(D7="","",D7)</f>
        <v/>
      </c>
      <c r="E22" s="670"/>
      <c r="F22" s="670"/>
      <c r="G22" s="668"/>
      <c r="H22" s="249"/>
      <c r="I22" s="287"/>
      <c r="J22" s="250"/>
      <c r="K22" s="249"/>
      <c r="L22" s="287"/>
      <c r="M22" s="250"/>
      <c r="N22" s="354"/>
      <c r="O22" s="355"/>
      <c r="P22" s="356"/>
      <c r="Q22" s="551" t="str">
        <f>IF(H22="","",K22*H22*N22)</f>
        <v/>
      </c>
      <c r="R22" s="671"/>
      <c r="S22" s="672"/>
      <c r="AE22" s="11"/>
      <c r="AF22" s="11"/>
      <c r="AG22" s="21">
        <v>1</v>
      </c>
      <c r="AH22" s="111"/>
      <c r="AI22" s="11"/>
      <c r="AJ22" s="11"/>
      <c r="AK22" s="11"/>
      <c r="AL22" s="11"/>
      <c r="AM22" s="11"/>
      <c r="AN22" s="11"/>
      <c r="AO22" s="11"/>
      <c r="AP22" s="11"/>
      <c r="AQ22" s="11"/>
      <c r="AR22" s="11"/>
      <c r="AS22" s="11"/>
      <c r="AT22" s="11"/>
      <c r="AU22" s="11"/>
      <c r="AV22" s="11"/>
      <c r="AW22" s="11"/>
      <c r="AX22" s="11"/>
      <c r="AY22" s="11"/>
      <c r="AZ22" s="11"/>
      <c r="BA22" s="11"/>
      <c r="BB22" s="11"/>
      <c r="BC22" s="11"/>
      <c r="BD22" s="11"/>
    </row>
    <row r="23" spans="2:56" s="2" customFormat="1" ht="20.100000000000001" customHeight="1" x14ac:dyDescent="0.15">
      <c r="B23" s="659" t="str">
        <f>IF(B8="","",B8)</f>
        <v/>
      </c>
      <c r="C23" s="660"/>
      <c r="D23" s="661" t="str">
        <f>IF(D8="","",D8)</f>
        <v/>
      </c>
      <c r="E23" s="662"/>
      <c r="F23" s="662"/>
      <c r="G23" s="663"/>
      <c r="H23" s="288"/>
      <c r="I23" s="664"/>
      <c r="J23" s="289"/>
      <c r="K23" s="288"/>
      <c r="L23" s="664"/>
      <c r="M23" s="289"/>
      <c r="N23" s="244"/>
      <c r="O23" s="665"/>
      <c r="P23" s="245"/>
      <c r="Q23" s="366" t="str">
        <f>IF(H23="","",K23*H23*N23)</f>
        <v/>
      </c>
      <c r="R23" s="666"/>
      <c r="S23" s="588"/>
      <c r="AE23" s="11"/>
      <c r="AF23" s="11"/>
      <c r="AG23" s="21">
        <v>0.7</v>
      </c>
      <c r="AH23" s="111"/>
      <c r="AI23" s="11"/>
      <c r="AJ23" s="11"/>
      <c r="AK23" s="11"/>
      <c r="AL23" s="11"/>
      <c r="AM23" s="11"/>
      <c r="AN23" s="11"/>
      <c r="AO23" s="11"/>
      <c r="AP23" s="11"/>
      <c r="AQ23" s="11"/>
      <c r="AR23" s="11"/>
      <c r="AS23" s="11"/>
      <c r="AT23" s="11"/>
      <c r="AU23" s="11"/>
      <c r="AV23" s="11"/>
      <c r="AW23" s="11"/>
      <c r="AX23" s="11"/>
      <c r="AY23" s="11"/>
      <c r="AZ23" s="11"/>
      <c r="BA23" s="11"/>
      <c r="BB23" s="11"/>
      <c r="BC23" s="11"/>
      <c r="BD23" s="11"/>
    </row>
    <row r="24" spans="2:56" s="2" customFormat="1" ht="20.100000000000001" customHeight="1" x14ac:dyDescent="0.15">
      <c r="B24" s="673" t="str">
        <f>IF(B9="","",B9)</f>
        <v/>
      </c>
      <c r="C24" s="663"/>
      <c r="D24" s="661" t="str">
        <f>IF(D9="","",D9)</f>
        <v/>
      </c>
      <c r="E24" s="662"/>
      <c r="F24" s="662"/>
      <c r="G24" s="663"/>
      <c r="H24" s="288"/>
      <c r="I24" s="664"/>
      <c r="J24" s="289"/>
      <c r="K24" s="288"/>
      <c r="L24" s="664"/>
      <c r="M24" s="289"/>
      <c r="N24" s="244"/>
      <c r="O24" s="665"/>
      <c r="P24" s="245"/>
      <c r="Q24" s="366" t="str">
        <f t="shared" ref="Q24:Q29" si="0">IF(H24="","",K24*H24*N24)</f>
        <v/>
      </c>
      <c r="R24" s="666"/>
      <c r="S24" s="588"/>
      <c r="AE24" s="11"/>
      <c r="AF24" s="11"/>
      <c r="AG24" s="21">
        <v>0.15</v>
      </c>
      <c r="AH24" s="111"/>
      <c r="AI24" s="11"/>
      <c r="AJ24" s="11"/>
      <c r="AK24" s="11"/>
      <c r="AL24" s="11"/>
      <c r="AM24" s="11"/>
      <c r="AN24" s="11"/>
      <c r="AO24" s="11"/>
      <c r="AP24" s="11"/>
      <c r="AQ24" s="11"/>
      <c r="AR24" s="11"/>
      <c r="AS24" s="11"/>
      <c r="AT24" s="11"/>
      <c r="AU24" s="11"/>
      <c r="AV24" s="11"/>
      <c r="AW24" s="11"/>
      <c r="AX24" s="11"/>
      <c r="AY24" s="11"/>
      <c r="AZ24" s="11"/>
      <c r="BA24" s="11"/>
      <c r="BB24" s="11"/>
      <c r="BC24" s="11"/>
      <c r="BD24" s="11"/>
    </row>
    <row r="25" spans="2:56" s="2" customFormat="1" ht="20.100000000000001" customHeight="1" x14ac:dyDescent="0.15">
      <c r="B25" s="673" t="str">
        <f>IF(B10="","",B10)</f>
        <v/>
      </c>
      <c r="C25" s="663"/>
      <c r="D25" s="661" t="str">
        <f>IF(D10="","",D10)</f>
        <v/>
      </c>
      <c r="E25" s="662"/>
      <c r="F25" s="662"/>
      <c r="G25" s="663"/>
      <c r="H25" s="288"/>
      <c r="I25" s="664"/>
      <c r="J25" s="289"/>
      <c r="K25" s="288"/>
      <c r="L25" s="664"/>
      <c r="M25" s="289"/>
      <c r="N25" s="244"/>
      <c r="O25" s="665"/>
      <c r="P25" s="245"/>
      <c r="Q25" s="366" t="str">
        <f t="shared" si="0"/>
        <v/>
      </c>
      <c r="R25" s="666"/>
      <c r="S25" s="588"/>
      <c r="AE25" s="11"/>
      <c r="AF25" s="11"/>
      <c r="AG25" s="21">
        <v>0.05</v>
      </c>
      <c r="AH25" s="111"/>
      <c r="AI25" s="11"/>
      <c r="AJ25" s="11"/>
      <c r="AK25" s="11"/>
      <c r="AL25" s="11"/>
      <c r="AM25" s="11"/>
      <c r="AN25" s="11"/>
      <c r="AO25" s="11"/>
      <c r="AP25" s="11"/>
      <c r="AQ25" s="11"/>
      <c r="AR25" s="11"/>
      <c r="AS25" s="11"/>
      <c r="AT25" s="11"/>
      <c r="AU25" s="11"/>
      <c r="AV25" s="11"/>
      <c r="AW25" s="11"/>
      <c r="AX25" s="11"/>
      <c r="AY25" s="11"/>
      <c r="AZ25" s="11"/>
      <c r="BA25" s="11"/>
      <c r="BB25" s="11"/>
      <c r="BC25" s="11"/>
      <c r="BD25" s="11"/>
    </row>
    <row r="26" spans="2:56" s="2" customFormat="1" ht="20.100000000000001" customHeight="1" x14ac:dyDescent="0.15">
      <c r="B26" s="674" t="str">
        <f>IF(B11="","",B11)</f>
        <v/>
      </c>
      <c r="C26" s="675"/>
      <c r="D26" s="675" t="str">
        <f>IF(D11="","",D11)</f>
        <v/>
      </c>
      <c r="E26" s="675"/>
      <c r="F26" s="675"/>
      <c r="G26" s="675"/>
      <c r="H26" s="504"/>
      <c r="I26" s="504"/>
      <c r="J26" s="504"/>
      <c r="K26" s="504"/>
      <c r="L26" s="504"/>
      <c r="M26" s="504"/>
      <c r="N26" s="676"/>
      <c r="O26" s="676"/>
      <c r="P26" s="676"/>
      <c r="Q26" s="366" t="str">
        <f t="shared" si="0"/>
        <v/>
      </c>
      <c r="R26" s="666"/>
      <c r="S26" s="588"/>
      <c r="AE26" s="11"/>
      <c r="AF26" s="11"/>
      <c r="AG26" s="111">
        <v>0</v>
      </c>
      <c r="AH26" s="111"/>
      <c r="AI26" s="11"/>
      <c r="AJ26" s="11"/>
      <c r="AK26" s="11"/>
      <c r="AL26" s="11"/>
      <c r="AM26" s="11"/>
      <c r="AN26" s="11"/>
      <c r="AO26" s="11"/>
      <c r="AP26" s="11"/>
      <c r="AQ26" s="11"/>
      <c r="AR26" s="11"/>
      <c r="AS26" s="11"/>
      <c r="AT26" s="11"/>
      <c r="AU26" s="11"/>
      <c r="AV26" s="11"/>
      <c r="AW26" s="11"/>
      <c r="AX26" s="11"/>
      <c r="AY26" s="11"/>
      <c r="AZ26" s="11"/>
      <c r="BA26" s="11"/>
      <c r="BB26" s="11"/>
      <c r="BC26" s="11"/>
      <c r="BD26" s="11"/>
    </row>
    <row r="27" spans="2:56" s="2" customFormat="1" ht="20.100000000000001" customHeight="1" x14ac:dyDescent="0.15">
      <c r="B27" s="674" t="str">
        <f t="shared" ref="B27:B29" si="1">IF(B12="","",B12)</f>
        <v/>
      </c>
      <c r="C27" s="675"/>
      <c r="D27" s="675" t="str">
        <f t="shared" ref="D27:D29" si="2">IF(D12="","",D12)</f>
        <v/>
      </c>
      <c r="E27" s="675"/>
      <c r="F27" s="675"/>
      <c r="G27" s="675"/>
      <c r="H27" s="504"/>
      <c r="I27" s="504"/>
      <c r="J27" s="504"/>
      <c r="K27" s="504"/>
      <c r="L27" s="504"/>
      <c r="M27" s="504"/>
      <c r="N27" s="676"/>
      <c r="O27" s="676"/>
      <c r="P27" s="676"/>
      <c r="Q27" s="366" t="str">
        <f t="shared" si="0"/>
        <v/>
      </c>
      <c r="R27" s="666"/>
      <c r="S27" s="588"/>
      <c r="T27" s="124"/>
      <c r="U27" s="124"/>
      <c r="AE27" s="11"/>
      <c r="AF27" s="11"/>
      <c r="AG27" s="111"/>
      <c r="AH27" s="111"/>
      <c r="AI27" s="11"/>
      <c r="AJ27" s="11"/>
      <c r="AK27" s="11"/>
      <c r="AL27" s="11"/>
      <c r="AM27" s="11"/>
      <c r="AN27" s="11"/>
      <c r="AO27" s="11"/>
      <c r="AP27" s="11"/>
      <c r="AQ27" s="11"/>
      <c r="AR27" s="11"/>
      <c r="AS27" s="11"/>
      <c r="AT27" s="11"/>
      <c r="AU27" s="11"/>
      <c r="AV27" s="11"/>
      <c r="AW27" s="11"/>
      <c r="AX27" s="11"/>
      <c r="AY27" s="11"/>
      <c r="AZ27" s="11"/>
      <c r="BA27" s="11"/>
      <c r="BB27" s="11"/>
      <c r="BC27" s="11"/>
      <c r="BD27" s="11"/>
    </row>
    <row r="28" spans="2:56" s="2" customFormat="1" ht="20.100000000000001" customHeight="1" x14ac:dyDescent="0.15">
      <c r="B28" s="674" t="str">
        <f t="shared" si="1"/>
        <v/>
      </c>
      <c r="C28" s="675"/>
      <c r="D28" s="675" t="str">
        <f t="shared" si="2"/>
        <v/>
      </c>
      <c r="E28" s="675"/>
      <c r="F28" s="675"/>
      <c r="G28" s="675"/>
      <c r="H28" s="504"/>
      <c r="I28" s="504"/>
      <c r="J28" s="504"/>
      <c r="K28" s="504"/>
      <c r="L28" s="504"/>
      <c r="M28" s="504"/>
      <c r="N28" s="676"/>
      <c r="O28" s="676"/>
      <c r="P28" s="676"/>
      <c r="Q28" s="366" t="str">
        <f t="shared" si="0"/>
        <v/>
      </c>
      <c r="R28" s="666"/>
      <c r="S28" s="588"/>
      <c r="T28" s="124"/>
      <c r="U28" s="124"/>
      <c r="AE28" s="11"/>
      <c r="AF28" s="11"/>
      <c r="AG28" s="111"/>
      <c r="AH28" s="111"/>
      <c r="AI28" s="11"/>
      <c r="AJ28" s="11"/>
      <c r="AK28" s="11"/>
      <c r="AL28" s="11"/>
      <c r="AM28" s="11"/>
      <c r="AN28" s="11"/>
      <c r="AO28" s="11"/>
      <c r="AP28" s="11"/>
      <c r="AQ28" s="11"/>
      <c r="AR28" s="11"/>
      <c r="AS28" s="11"/>
      <c r="AT28" s="11"/>
      <c r="AU28" s="11"/>
      <c r="AV28" s="11"/>
      <c r="AW28" s="11"/>
      <c r="AX28" s="11"/>
      <c r="AY28" s="11"/>
      <c r="AZ28" s="11"/>
      <c r="BA28" s="11"/>
      <c r="BB28" s="11"/>
      <c r="BC28" s="11"/>
      <c r="BD28" s="11"/>
    </row>
    <row r="29" spans="2:56" s="2" customFormat="1" ht="20.100000000000001" customHeight="1" thickBot="1" x14ac:dyDescent="0.2">
      <c r="B29" s="677" t="str">
        <f t="shared" si="1"/>
        <v/>
      </c>
      <c r="C29" s="678"/>
      <c r="D29" s="679" t="str">
        <f t="shared" si="2"/>
        <v/>
      </c>
      <c r="E29" s="680"/>
      <c r="F29" s="680"/>
      <c r="G29" s="678"/>
      <c r="H29" s="681"/>
      <c r="I29" s="682"/>
      <c r="J29" s="550"/>
      <c r="K29" s="681"/>
      <c r="L29" s="682"/>
      <c r="M29" s="550"/>
      <c r="N29" s="683"/>
      <c r="O29" s="684"/>
      <c r="P29" s="685"/>
      <c r="Q29" s="545" t="str">
        <f t="shared" si="0"/>
        <v/>
      </c>
      <c r="R29" s="686"/>
      <c r="S29" s="687"/>
      <c r="AE29" s="11"/>
      <c r="AF29" s="11"/>
      <c r="AG29" s="111"/>
      <c r="AH29" s="111"/>
      <c r="AI29" s="11"/>
      <c r="AJ29" s="11"/>
      <c r="AK29" s="11"/>
      <c r="AL29" s="11"/>
      <c r="AM29" s="11"/>
      <c r="AN29" s="11"/>
      <c r="AO29" s="11"/>
      <c r="AP29" s="11"/>
      <c r="AQ29" s="11"/>
      <c r="AR29" s="11"/>
      <c r="AS29" s="11"/>
      <c r="AT29" s="11"/>
      <c r="AU29" s="11"/>
      <c r="AV29" s="11"/>
      <c r="AW29" s="11"/>
      <c r="AX29" s="11"/>
      <c r="AY29" s="11"/>
      <c r="AZ29" s="11"/>
      <c r="BA29" s="11"/>
      <c r="BB29" s="11"/>
      <c r="BC29" s="11"/>
      <c r="BD29" s="11"/>
    </row>
    <row r="30" spans="2:56" s="2" customFormat="1" ht="20.100000000000001" customHeight="1" thickBot="1" x14ac:dyDescent="0.2">
      <c r="B30" s="246" t="s">
        <v>346</v>
      </c>
      <c r="C30" s="247"/>
      <c r="D30" s="247"/>
      <c r="E30" s="247"/>
      <c r="F30" s="247"/>
      <c r="G30" s="247"/>
      <c r="H30" s="653">
        <f>SUM(H22:J29)</f>
        <v>0</v>
      </c>
      <c r="I30" s="653"/>
      <c r="J30" s="653"/>
      <c r="K30" s="688" t="s">
        <v>104</v>
      </c>
      <c r="L30" s="689"/>
      <c r="M30" s="689"/>
      <c r="N30" s="652" t="s">
        <v>104</v>
      </c>
      <c r="O30" s="652"/>
      <c r="P30" s="652"/>
      <c r="Q30" s="327">
        <f>SUM(Q22:S29)</f>
        <v>0</v>
      </c>
      <c r="R30" s="328"/>
      <c r="S30" s="329"/>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row>
    <row r="31" spans="2:56" s="2" customFormat="1" ht="20.100000000000001" customHeight="1" x14ac:dyDescent="0.15">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row>
    <row r="32" spans="2:56" s="3" customFormat="1" ht="20.100000000000001" customHeight="1" thickBot="1" x14ac:dyDescent="0.2">
      <c r="B32" s="4" t="s">
        <v>412</v>
      </c>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row>
    <row r="33" spans="2:56" s="3" customFormat="1" ht="20.100000000000001" customHeight="1" x14ac:dyDescent="0.15">
      <c r="B33" s="256" t="s">
        <v>0</v>
      </c>
      <c r="C33" s="172"/>
      <c r="D33" s="172"/>
      <c r="E33" s="261" t="s">
        <v>74</v>
      </c>
      <c r="F33" s="172"/>
      <c r="G33" s="262"/>
      <c r="H33" s="276" t="s">
        <v>264</v>
      </c>
      <c r="I33" s="172"/>
      <c r="J33" s="262"/>
      <c r="K33" s="276" t="s">
        <v>265</v>
      </c>
      <c r="L33" s="172"/>
      <c r="M33" s="262"/>
      <c r="N33" s="276" t="s">
        <v>349</v>
      </c>
      <c r="O33" s="349"/>
      <c r="P33" s="277"/>
      <c r="Q33" s="690" t="s">
        <v>299</v>
      </c>
      <c r="R33" s="690"/>
      <c r="S33" s="690"/>
      <c r="T33" s="690" t="s">
        <v>300</v>
      </c>
      <c r="U33" s="690"/>
      <c r="V33" s="690"/>
      <c r="W33" s="276" t="s">
        <v>266</v>
      </c>
      <c r="X33" s="172"/>
      <c r="Y33" s="173"/>
      <c r="Z33" s="2"/>
      <c r="AE33" s="11" t="s">
        <v>268</v>
      </c>
      <c r="AF33" s="11"/>
      <c r="AG33" s="11"/>
      <c r="AH33" s="11"/>
      <c r="AI33" s="11"/>
      <c r="AJ33" s="692" t="s">
        <v>277</v>
      </c>
      <c r="AK33" s="692"/>
      <c r="AL33" s="11"/>
      <c r="AM33" s="125"/>
      <c r="AN33" s="11"/>
      <c r="AO33" s="11"/>
      <c r="AP33" s="11"/>
      <c r="AQ33" s="11"/>
      <c r="AR33" s="11"/>
      <c r="AS33" s="11"/>
      <c r="AT33" s="11"/>
      <c r="AU33" s="11"/>
      <c r="AV33" s="11"/>
      <c r="AW33" s="11"/>
      <c r="AX33" s="11"/>
      <c r="AY33" s="11"/>
      <c r="AZ33" s="11"/>
      <c r="BA33" s="11"/>
      <c r="BB33" s="11"/>
      <c r="BC33" s="11"/>
      <c r="BD33" s="11"/>
    </row>
    <row r="34" spans="2:56" s="3" customFormat="1" ht="20.100000000000001" customHeight="1" thickBot="1" x14ac:dyDescent="0.2">
      <c r="B34" s="259"/>
      <c r="C34" s="260"/>
      <c r="D34" s="260"/>
      <c r="E34" s="312"/>
      <c r="F34" s="260"/>
      <c r="G34" s="353"/>
      <c r="H34" s="312"/>
      <c r="I34" s="260"/>
      <c r="J34" s="353"/>
      <c r="K34" s="312"/>
      <c r="L34" s="260"/>
      <c r="M34" s="353"/>
      <c r="N34" s="280"/>
      <c r="O34" s="351"/>
      <c r="P34" s="281"/>
      <c r="Q34" s="691"/>
      <c r="R34" s="691"/>
      <c r="S34" s="691"/>
      <c r="T34" s="691"/>
      <c r="U34" s="691"/>
      <c r="V34" s="691"/>
      <c r="W34" s="312"/>
      <c r="X34" s="260"/>
      <c r="Y34" s="313"/>
      <c r="Z34" s="2"/>
      <c r="AE34" s="11"/>
      <c r="AF34" s="11"/>
      <c r="AG34" s="126"/>
      <c r="AH34" s="127"/>
      <c r="AI34" s="126"/>
      <c r="AJ34" s="128" t="s">
        <v>278</v>
      </c>
      <c r="AK34" s="128" t="s">
        <v>279</v>
      </c>
      <c r="AL34" s="11"/>
      <c r="AM34" s="11"/>
      <c r="AN34" s="125" t="s">
        <v>347</v>
      </c>
      <c r="AO34" s="125"/>
      <c r="AP34" s="125" t="s">
        <v>348</v>
      </c>
      <c r="AQ34" s="11"/>
      <c r="AR34" s="11"/>
      <c r="AS34" s="11"/>
      <c r="AT34" s="11"/>
      <c r="AU34" s="11"/>
      <c r="AV34" s="11"/>
      <c r="AW34" s="11"/>
      <c r="AX34" s="11"/>
      <c r="AY34" s="11"/>
      <c r="AZ34" s="11"/>
      <c r="BA34" s="11"/>
      <c r="BB34" s="11"/>
      <c r="BC34" s="11"/>
      <c r="BD34" s="11"/>
    </row>
    <row r="35" spans="2:56" s="2" customFormat="1" ht="20.100000000000001" customHeight="1" x14ac:dyDescent="0.15">
      <c r="B35" s="296"/>
      <c r="C35" s="693"/>
      <c r="D35" s="693"/>
      <c r="E35" s="249"/>
      <c r="F35" s="287"/>
      <c r="G35" s="250"/>
      <c r="H35" s="249"/>
      <c r="I35" s="287"/>
      <c r="J35" s="250"/>
      <c r="K35" s="249"/>
      <c r="L35" s="287"/>
      <c r="M35" s="250"/>
      <c r="N35" s="354"/>
      <c r="O35" s="355"/>
      <c r="P35" s="356"/>
      <c r="Q35" s="551" t="str">
        <f>IF(H35="","",IF(AG35="外気側以外",0,H35*K35*0.034*AJ35))</f>
        <v/>
      </c>
      <c r="R35" s="671"/>
      <c r="S35" s="552"/>
      <c r="T35" s="365" t="str">
        <f>IF(H35="","",IF(AG35="外気側以外",0,H35*K35*0.034*AK35))</f>
        <v/>
      </c>
      <c r="U35" s="365"/>
      <c r="V35" s="365"/>
      <c r="W35" s="441" t="str">
        <f>IF(H35="","",K35*H35*N35)</f>
        <v/>
      </c>
      <c r="X35" s="441"/>
      <c r="Y35" s="694"/>
      <c r="AE35" s="11" t="s">
        <v>269</v>
      </c>
      <c r="AF35" s="11"/>
      <c r="AG35" s="111" t="str">
        <f>IF(N35=1,"外気側","外気側以外")</f>
        <v>外気側以外</v>
      </c>
      <c r="AH35" s="111"/>
      <c r="AI35" s="11"/>
      <c r="AJ35" s="111" t="e">
        <f>VLOOKUP(E35,夏方位係数,2,FALSE)</f>
        <v>#N/A</v>
      </c>
      <c r="AK35" s="111" t="e">
        <f>VLOOKUP(E35,冬方位係数,2,FALSE)</f>
        <v>#N/A</v>
      </c>
      <c r="AL35" s="11"/>
      <c r="AM35" s="129" t="s">
        <v>96</v>
      </c>
      <c r="AN35" s="129">
        <f>'Ａ（南）'!$Z$4</f>
        <v>0.47599999999999998</v>
      </c>
      <c r="AO35" s="129" t="s">
        <v>96</v>
      </c>
      <c r="AP35" s="129">
        <f>'Ａ（南）'!$AB$4</f>
        <v>0.85099999999999998</v>
      </c>
      <c r="AQ35" s="11"/>
      <c r="AR35" s="11"/>
      <c r="AS35" s="11"/>
      <c r="AT35" s="11"/>
      <c r="AU35" s="11"/>
      <c r="AV35" s="11"/>
      <c r="AW35" s="11"/>
      <c r="AX35" s="11"/>
      <c r="AY35" s="11"/>
      <c r="AZ35" s="11"/>
      <c r="BA35" s="11"/>
      <c r="BB35" s="11"/>
      <c r="BC35" s="11"/>
      <c r="BD35" s="11"/>
    </row>
    <row r="36" spans="2:56" s="2" customFormat="1" ht="20.100000000000001" customHeight="1" x14ac:dyDescent="0.15">
      <c r="B36" s="294"/>
      <c r="C36" s="695"/>
      <c r="D36" s="695"/>
      <c r="E36" s="288"/>
      <c r="F36" s="664"/>
      <c r="G36" s="289"/>
      <c r="H36" s="288"/>
      <c r="I36" s="664"/>
      <c r="J36" s="289"/>
      <c r="K36" s="288"/>
      <c r="L36" s="664"/>
      <c r="M36" s="289"/>
      <c r="N36" s="244"/>
      <c r="O36" s="665"/>
      <c r="P36" s="245"/>
      <c r="Q36" s="366" t="str">
        <f t="shared" ref="Q36:Q44" si="3">IF(H36="","",IF(AG36="外気側以外",0,H36*K36*0.034*AJ36))</f>
        <v/>
      </c>
      <c r="R36" s="666"/>
      <c r="S36" s="367"/>
      <c r="T36" s="365" t="str">
        <f t="shared" ref="T36:T44" si="4">IF(H36="","",IF(AG36="外気側以外",0,H36*K36*0.034*AK36))</f>
        <v/>
      </c>
      <c r="U36" s="365"/>
      <c r="V36" s="365"/>
      <c r="W36" s="365" t="str">
        <f t="shared" ref="W36:W44" si="5">IF(H36="","",K36*H36*N36)</f>
        <v/>
      </c>
      <c r="X36" s="365"/>
      <c r="Y36" s="403"/>
      <c r="AE36" s="11" t="s">
        <v>270</v>
      </c>
      <c r="AF36" s="11"/>
      <c r="AG36" s="111" t="str">
        <f t="shared" ref="AG36:AG44" si="6">IF(N36=1,"外気側","外気側以外")</f>
        <v>外気側以外</v>
      </c>
      <c r="AH36" s="111"/>
      <c r="AI36" s="11"/>
      <c r="AJ36" s="111" t="e">
        <f t="shared" ref="AJ36:AJ44" si="7">VLOOKUP(E36,夏方位係数,2,FALSE)</f>
        <v>#N/A</v>
      </c>
      <c r="AK36" s="111" t="e">
        <f t="shared" ref="AK36:AK44" si="8">VLOOKUP(E36,冬方位係数,2,FALSE)</f>
        <v>#N/A</v>
      </c>
      <c r="AL36" s="11"/>
      <c r="AM36" s="129" t="s">
        <v>94</v>
      </c>
      <c r="AN36" s="129">
        <f>'Ａ（東）'!$Z$4</f>
        <v>0.46800000000000003</v>
      </c>
      <c r="AO36" s="129" t="s">
        <v>94</v>
      </c>
      <c r="AP36" s="129">
        <f>'Ａ（東）'!$AB$4</f>
        <v>0.54</v>
      </c>
      <c r="AQ36" s="11"/>
      <c r="AR36" s="11"/>
      <c r="AS36" s="11"/>
      <c r="AT36" s="11"/>
      <c r="AU36" s="11"/>
      <c r="AV36" s="11"/>
      <c r="AW36" s="11"/>
      <c r="AX36" s="11"/>
      <c r="AY36" s="11"/>
      <c r="AZ36" s="11"/>
      <c r="BA36" s="11"/>
      <c r="BB36" s="11"/>
      <c r="BC36" s="11"/>
      <c r="BD36" s="11"/>
    </row>
    <row r="37" spans="2:56" s="2" customFormat="1" ht="20.100000000000001" customHeight="1" x14ac:dyDescent="0.15">
      <c r="B37" s="294"/>
      <c r="C37" s="695"/>
      <c r="D37" s="695"/>
      <c r="E37" s="288"/>
      <c r="F37" s="664"/>
      <c r="G37" s="289"/>
      <c r="H37" s="288"/>
      <c r="I37" s="664"/>
      <c r="J37" s="289"/>
      <c r="K37" s="288"/>
      <c r="L37" s="664"/>
      <c r="M37" s="289"/>
      <c r="N37" s="244"/>
      <c r="O37" s="665"/>
      <c r="P37" s="245"/>
      <c r="Q37" s="366" t="str">
        <f t="shared" si="3"/>
        <v/>
      </c>
      <c r="R37" s="666"/>
      <c r="S37" s="367"/>
      <c r="T37" s="365" t="str">
        <f t="shared" si="4"/>
        <v/>
      </c>
      <c r="U37" s="365"/>
      <c r="V37" s="365"/>
      <c r="W37" s="365" t="str">
        <f t="shared" si="5"/>
        <v/>
      </c>
      <c r="X37" s="365"/>
      <c r="Y37" s="403"/>
      <c r="AE37" s="11" t="s">
        <v>271</v>
      </c>
      <c r="AF37" s="11"/>
      <c r="AG37" s="111" t="str">
        <f t="shared" si="6"/>
        <v>外気側以外</v>
      </c>
      <c r="AH37" s="111"/>
      <c r="AI37" s="11"/>
      <c r="AJ37" s="111" t="e">
        <f t="shared" si="7"/>
        <v>#N/A</v>
      </c>
      <c r="AK37" s="111" t="e">
        <f t="shared" si="8"/>
        <v>#N/A</v>
      </c>
      <c r="AL37" s="11"/>
      <c r="AM37" s="129" t="s">
        <v>218</v>
      </c>
      <c r="AN37" s="129">
        <f>'Ａ（北）'!$Z$4</f>
        <v>0.33500000000000002</v>
      </c>
      <c r="AO37" s="129" t="s">
        <v>218</v>
      </c>
      <c r="AP37" s="129">
        <f>'Ａ（北）'!$AB$4</f>
        <v>0.28399999999999997</v>
      </c>
      <c r="AQ37" s="11"/>
      <c r="AR37" s="11"/>
      <c r="AS37" s="11"/>
      <c r="AT37" s="11"/>
      <c r="AU37" s="11"/>
      <c r="AV37" s="11"/>
      <c r="AW37" s="11"/>
      <c r="AX37" s="11"/>
      <c r="AY37" s="11"/>
      <c r="AZ37" s="11"/>
      <c r="BA37" s="11"/>
      <c r="BB37" s="11"/>
      <c r="BC37" s="11"/>
      <c r="BD37" s="11"/>
    </row>
    <row r="38" spans="2:56" s="2" customFormat="1" ht="20.100000000000001" customHeight="1" x14ac:dyDescent="0.15">
      <c r="B38" s="294"/>
      <c r="C38" s="695"/>
      <c r="D38" s="695"/>
      <c r="E38" s="288"/>
      <c r="F38" s="664"/>
      <c r="G38" s="289"/>
      <c r="H38" s="288"/>
      <c r="I38" s="664"/>
      <c r="J38" s="289"/>
      <c r="K38" s="288"/>
      <c r="L38" s="664"/>
      <c r="M38" s="289"/>
      <c r="N38" s="244"/>
      <c r="O38" s="665"/>
      <c r="P38" s="245"/>
      <c r="Q38" s="366" t="str">
        <f t="shared" si="3"/>
        <v/>
      </c>
      <c r="R38" s="666"/>
      <c r="S38" s="367"/>
      <c r="T38" s="365" t="str">
        <f t="shared" si="4"/>
        <v/>
      </c>
      <c r="U38" s="365"/>
      <c r="V38" s="365"/>
      <c r="W38" s="365" t="str">
        <f t="shared" si="5"/>
        <v/>
      </c>
      <c r="X38" s="365"/>
      <c r="Y38" s="403"/>
      <c r="AE38" s="11" t="s">
        <v>272</v>
      </c>
      <c r="AF38" s="11"/>
      <c r="AG38" s="111" t="str">
        <f t="shared" si="6"/>
        <v>外気側以外</v>
      </c>
      <c r="AH38" s="111"/>
      <c r="AI38" s="11"/>
      <c r="AJ38" s="111" t="e">
        <f t="shared" si="7"/>
        <v>#N/A</v>
      </c>
      <c r="AK38" s="111" t="e">
        <f t="shared" si="8"/>
        <v>#N/A</v>
      </c>
      <c r="AL38" s="11"/>
      <c r="AM38" s="129" t="s">
        <v>98</v>
      </c>
      <c r="AN38" s="129">
        <f>'Ａ（西）'!$Z$4</f>
        <v>0.55300000000000005</v>
      </c>
      <c r="AO38" s="129" t="s">
        <v>98</v>
      </c>
      <c r="AP38" s="129">
        <f>'Ａ（西）'!$AB$4</f>
        <v>0.54200000000000004</v>
      </c>
      <c r="AQ38" s="11"/>
      <c r="AR38" s="11"/>
      <c r="AS38" s="11"/>
      <c r="AT38" s="11"/>
      <c r="AU38" s="11"/>
      <c r="AV38" s="11"/>
      <c r="AW38" s="11"/>
      <c r="AX38" s="11"/>
      <c r="AY38" s="11"/>
      <c r="AZ38" s="11"/>
      <c r="BA38" s="11"/>
      <c r="BB38" s="11"/>
      <c r="BC38" s="11"/>
      <c r="BD38" s="11"/>
    </row>
    <row r="39" spans="2:56" s="2" customFormat="1" ht="20.100000000000001" customHeight="1" x14ac:dyDescent="0.15">
      <c r="B39" s="294"/>
      <c r="C39" s="695"/>
      <c r="D39" s="695"/>
      <c r="E39" s="288"/>
      <c r="F39" s="664"/>
      <c r="G39" s="289"/>
      <c r="H39" s="288"/>
      <c r="I39" s="664"/>
      <c r="J39" s="289"/>
      <c r="K39" s="288"/>
      <c r="L39" s="664"/>
      <c r="M39" s="289"/>
      <c r="N39" s="244"/>
      <c r="O39" s="665"/>
      <c r="P39" s="245"/>
      <c r="Q39" s="366" t="str">
        <f t="shared" si="3"/>
        <v/>
      </c>
      <c r="R39" s="666"/>
      <c r="S39" s="367"/>
      <c r="T39" s="365" t="str">
        <f t="shared" si="4"/>
        <v/>
      </c>
      <c r="U39" s="365"/>
      <c r="V39" s="365"/>
      <c r="W39" s="365" t="str">
        <f t="shared" si="5"/>
        <v/>
      </c>
      <c r="X39" s="365"/>
      <c r="Y39" s="403"/>
      <c r="AE39" s="11" t="s">
        <v>273</v>
      </c>
      <c r="AF39" s="11"/>
      <c r="AG39" s="111" t="str">
        <f t="shared" si="6"/>
        <v>外気側以外</v>
      </c>
      <c r="AH39" s="111"/>
      <c r="AI39" s="11"/>
      <c r="AJ39" s="111" t="e">
        <f t="shared" si="7"/>
        <v>#N/A</v>
      </c>
      <c r="AK39" s="111" t="e">
        <f t="shared" si="8"/>
        <v>#N/A</v>
      </c>
      <c r="AL39" s="11"/>
      <c r="AM39" s="129" t="s">
        <v>95</v>
      </c>
      <c r="AN39" s="129">
        <f>'Ａ（南東）'!$Z$4</f>
        <v>0.48699999999999999</v>
      </c>
      <c r="AO39" s="129" t="s">
        <v>95</v>
      </c>
      <c r="AP39" s="129">
        <f>'Ａ（南東）'!$AB$4</f>
        <v>0.751</v>
      </c>
      <c r="AQ39" s="11"/>
      <c r="AR39" s="11"/>
      <c r="AS39" s="11"/>
      <c r="AT39" s="11"/>
      <c r="AU39" s="11"/>
      <c r="AV39" s="11"/>
      <c r="AW39" s="11"/>
      <c r="AX39" s="11"/>
      <c r="AY39" s="11"/>
      <c r="AZ39" s="11"/>
      <c r="BA39" s="11"/>
      <c r="BB39" s="11"/>
      <c r="BC39" s="11"/>
      <c r="BD39" s="11"/>
    </row>
    <row r="40" spans="2:56" s="2" customFormat="1" ht="20.100000000000001" customHeight="1" x14ac:dyDescent="0.15">
      <c r="B40" s="294"/>
      <c r="C40" s="695"/>
      <c r="D40" s="695"/>
      <c r="E40" s="288"/>
      <c r="F40" s="664"/>
      <c r="G40" s="289"/>
      <c r="H40" s="288"/>
      <c r="I40" s="664"/>
      <c r="J40" s="289"/>
      <c r="K40" s="288"/>
      <c r="L40" s="664"/>
      <c r="M40" s="289"/>
      <c r="N40" s="244"/>
      <c r="O40" s="665"/>
      <c r="P40" s="245"/>
      <c r="Q40" s="366" t="str">
        <f t="shared" si="3"/>
        <v/>
      </c>
      <c r="R40" s="666"/>
      <c r="S40" s="367"/>
      <c r="T40" s="365" t="str">
        <f t="shared" si="4"/>
        <v/>
      </c>
      <c r="U40" s="365"/>
      <c r="V40" s="365"/>
      <c r="W40" s="365" t="str">
        <f t="shared" si="5"/>
        <v/>
      </c>
      <c r="X40" s="365"/>
      <c r="Y40" s="403"/>
      <c r="AE40" s="11" t="s">
        <v>274</v>
      </c>
      <c r="AF40" s="11"/>
      <c r="AG40" s="111" t="str">
        <f t="shared" si="6"/>
        <v>外気側以外</v>
      </c>
      <c r="AH40" s="111"/>
      <c r="AI40" s="11"/>
      <c r="AJ40" s="111" t="e">
        <f t="shared" si="7"/>
        <v>#N/A</v>
      </c>
      <c r="AK40" s="111" t="e">
        <f t="shared" si="8"/>
        <v>#N/A</v>
      </c>
      <c r="AL40" s="11"/>
      <c r="AM40" s="129" t="s">
        <v>219</v>
      </c>
      <c r="AN40" s="129">
        <f>'Ａ（北東）'!$Z$4</f>
        <v>0.39</v>
      </c>
      <c r="AO40" s="129" t="s">
        <v>219</v>
      </c>
      <c r="AP40" s="129">
        <f>'Ａ（北東）'!$AB$4</f>
        <v>0.34799999999999998</v>
      </c>
      <c r="AQ40" s="11"/>
      <c r="AR40" s="11"/>
      <c r="AS40" s="11"/>
      <c r="AT40" s="11"/>
      <c r="AU40" s="11"/>
      <c r="AV40" s="11"/>
      <c r="AW40" s="11"/>
      <c r="AX40" s="11"/>
      <c r="AY40" s="11"/>
      <c r="AZ40" s="11"/>
      <c r="BA40" s="11"/>
      <c r="BB40" s="11"/>
      <c r="BC40" s="11"/>
      <c r="BD40" s="11"/>
    </row>
    <row r="41" spans="2:56" s="2" customFormat="1" ht="20.100000000000001" customHeight="1" x14ac:dyDescent="0.15">
      <c r="B41" s="294"/>
      <c r="C41" s="695"/>
      <c r="D41" s="695"/>
      <c r="E41" s="288"/>
      <c r="F41" s="664"/>
      <c r="G41" s="289"/>
      <c r="H41" s="288"/>
      <c r="I41" s="664"/>
      <c r="J41" s="289"/>
      <c r="K41" s="288"/>
      <c r="L41" s="664"/>
      <c r="M41" s="289"/>
      <c r="N41" s="244"/>
      <c r="O41" s="665"/>
      <c r="P41" s="245"/>
      <c r="Q41" s="366" t="str">
        <f t="shared" si="3"/>
        <v/>
      </c>
      <c r="R41" s="666"/>
      <c r="S41" s="367"/>
      <c r="T41" s="365" t="str">
        <f t="shared" si="4"/>
        <v/>
      </c>
      <c r="U41" s="365"/>
      <c r="V41" s="365"/>
      <c r="W41" s="365" t="str">
        <f t="shared" si="5"/>
        <v/>
      </c>
      <c r="X41" s="365"/>
      <c r="Y41" s="403"/>
      <c r="AE41" s="11" t="s">
        <v>275</v>
      </c>
      <c r="AF41" s="11"/>
      <c r="AG41" s="111" t="str">
        <f t="shared" si="6"/>
        <v>外気側以外</v>
      </c>
      <c r="AH41" s="111"/>
      <c r="AI41" s="11"/>
      <c r="AJ41" s="111" t="e">
        <f t="shared" si="7"/>
        <v>#N/A</v>
      </c>
      <c r="AK41" s="111" t="e">
        <f t="shared" si="8"/>
        <v>#N/A</v>
      </c>
      <c r="AL41" s="11"/>
      <c r="AM41" s="129" t="s">
        <v>220</v>
      </c>
      <c r="AN41" s="129">
        <f>'Ａ（北西）'!$Z$4</f>
        <v>0.44700000000000001</v>
      </c>
      <c r="AO41" s="129" t="s">
        <v>220</v>
      </c>
      <c r="AP41" s="129">
        <f>'Ａ（北西）'!$AB$4</f>
        <v>0.35099999999999998</v>
      </c>
      <c r="AQ41" s="11"/>
      <c r="AR41" s="11"/>
      <c r="AS41" s="11"/>
      <c r="AT41" s="11"/>
      <c r="AU41" s="11"/>
      <c r="AV41" s="11"/>
      <c r="AW41" s="11"/>
      <c r="AX41" s="11"/>
      <c r="AY41" s="11"/>
      <c r="AZ41" s="11"/>
      <c r="BA41" s="11"/>
      <c r="BB41" s="11"/>
      <c r="BC41" s="11"/>
      <c r="BD41" s="11"/>
    </row>
    <row r="42" spans="2:56" s="2" customFormat="1" ht="20.100000000000001" customHeight="1" x14ac:dyDescent="0.15">
      <c r="B42" s="294"/>
      <c r="C42" s="695"/>
      <c r="D42" s="695"/>
      <c r="E42" s="288"/>
      <c r="F42" s="664"/>
      <c r="G42" s="289"/>
      <c r="H42" s="288"/>
      <c r="I42" s="664"/>
      <c r="J42" s="289"/>
      <c r="K42" s="288"/>
      <c r="L42" s="664"/>
      <c r="M42" s="289"/>
      <c r="N42" s="244"/>
      <c r="O42" s="665"/>
      <c r="P42" s="245"/>
      <c r="Q42" s="366" t="str">
        <f t="shared" si="3"/>
        <v/>
      </c>
      <c r="R42" s="666"/>
      <c r="S42" s="367"/>
      <c r="T42" s="365" t="str">
        <f t="shared" si="4"/>
        <v/>
      </c>
      <c r="U42" s="365"/>
      <c r="V42" s="365"/>
      <c r="W42" s="365" t="str">
        <f t="shared" si="5"/>
        <v/>
      </c>
      <c r="X42" s="365"/>
      <c r="Y42" s="403"/>
      <c r="AE42" s="11" t="s">
        <v>276</v>
      </c>
      <c r="AF42" s="11"/>
      <c r="AG42" s="111" t="str">
        <f t="shared" si="6"/>
        <v>外気側以外</v>
      </c>
      <c r="AH42" s="111"/>
      <c r="AI42" s="11"/>
      <c r="AJ42" s="111" t="e">
        <f t="shared" si="7"/>
        <v>#N/A</v>
      </c>
      <c r="AK42" s="111" t="e">
        <f t="shared" si="8"/>
        <v>#N/A</v>
      </c>
      <c r="AL42" s="11"/>
      <c r="AM42" s="129" t="s">
        <v>97</v>
      </c>
      <c r="AN42" s="129">
        <f>'Ａ（南西）'!$Z$4</f>
        <v>0.55000000000000004</v>
      </c>
      <c r="AO42" s="129" t="s">
        <v>97</v>
      </c>
      <c r="AP42" s="129">
        <f>'Ａ（南西）'!$AB$4</f>
        <v>0.75</v>
      </c>
      <c r="AQ42" s="11"/>
      <c r="AR42" s="11"/>
      <c r="AS42" s="11"/>
      <c r="AT42" s="11"/>
      <c r="AU42" s="11"/>
      <c r="AV42" s="11"/>
      <c r="AW42" s="11"/>
      <c r="AX42" s="11"/>
      <c r="AY42" s="11"/>
      <c r="AZ42" s="11"/>
      <c r="BA42" s="11"/>
      <c r="BB42" s="11"/>
      <c r="BC42" s="11"/>
      <c r="BD42" s="11"/>
    </row>
    <row r="43" spans="2:56" s="2" customFormat="1" ht="20.100000000000001" customHeight="1" x14ac:dyDescent="0.15">
      <c r="B43" s="294"/>
      <c r="C43" s="695"/>
      <c r="D43" s="695"/>
      <c r="E43" s="288"/>
      <c r="F43" s="664"/>
      <c r="G43" s="289"/>
      <c r="H43" s="288"/>
      <c r="I43" s="664"/>
      <c r="J43" s="289"/>
      <c r="K43" s="288"/>
      <c r="L43" s="664"/>
      <c r="M43" s="289"/>
      <c r="N43" s="244"/>
      <c r="O43" s="665"/>
      <c r="P43" s="245"/>
      <c r="Q43" s="366" t="str">
        <f t="shared" si="3"/>
        <v/>
      </c>
      <c r="R43" s="666"/>
      <c r="S43" s="367"/>
      <c r="T43" s="365" t="str">
        <f t="shared" si="4"/>
        <v/>
      </c>
      <c r="U43" s="365"/>
      <c r="V43" s="365"/>
      <c r="W43" s="365" t="str">
        <f t="shared" si="5"/>
        <v/>
      </c>
      <c r="X43" s="365"/>
      <c r="Y43" s="403"/>
      <c r="AE43" s="11"/>
      <c r="AF43" s="11"/>
      <c r="AG43" s="111" t="str">
        <f t="shared" si="6"/>
        <v>外気側以外</v>
      </c>
      <c r="AH43" s="111"/>
      <c r="AI43" s="11"/>
      <c r="AJ43" s="111" t="e">
        <f t="shared" si="7"/>
        <v>#N/A</v>
      </c>
      <c r="AK43" s="111" t="e">
        <f t="shared" si="8"/>
        <v>#N/A</v>
      </c>
      <c r="AL43" s="11"/>
      <c r="AM43" s="11"/>
      <c r="AN43" s="11"/>
      <c r="AO43" s="11"/>
      <c r="AP43" s="11"/>
      <c r="AQ43" s="11"/>
      <c r="AR43" s="11"/>
      <c r="AS43" s="11"/>
      <c r="AT43" s="11"/>
      <c r="AU43" s="11"/>
      <c r="AV43" s="11"/>
      <c r="AW43" s="11"/>
      <c r="AX43" s="11"/>
      <c r="AY43" s="11"/>
      <c r="AZ43" s="11"/>
      <c r="BA43" s="11"/>
      <c r="BB43" s="11"/>
      <c r="BC43" s="11"/>
      <c r="BD43" s="11"/>
    </row>
    <row r="44" spans="2:56" s="2" customFormat="1" ht="20.100000000000001" customHeight="1" thickBot="1" x14ac:dyDescent="0.2">
      <c r="B44" s="325"/>
      <c r="C44" s="698"/>
      <c r="D44" s="698"/>
      <c r="E44" s="241"/>
      <c r="F44" s="243"/>
      <c r="G44" s="240"/>
      <c r="H44" s="241"/>
      <c r="I44" s="243"/>
      <c r="J44" s="240"/>
      <c r="K44" s="241"/>
      <c r="L44" s="243"/>
      <c r="M44" s="240"/>
      <c r="N44" s="357"/>
      <c r="O44" s="358"/>
      <c r="P44" s="359"/>
      <c r="Q44" s="545" t="str">
        <f t="shared" si="3"/>
        <v/>
      </c>
      <c r="R44" s="686"/>
      <c r="S44" s="546"/>
      <c r="T44" s="476" t="str">
        <f t="shared" si="4"/>
        <v/>
      </c>
      <c r="U44" s="476"/>
      <c r="V44" s="476"/>
      <c r="W44" s="699" t="str">
        <f t="shared" si="5"/>
        <v/>
      </c>
      <c r="X44" s="699"/>
      <c r="Y44" s="700"/>
      <c r="AE44" s="11"/>
      <c r="AF44" s="11"/>
      <c r="AG44" s="111" t="str">
        <f t="shared" si="6"/>
        <v>外気側以外</v>
      </c>
      <c r="AH44" s="111"/>
      <c r="AI44" s="11"/>
      <c r="AJ44" s="111" t="e">
        <f t="shared" si="7"/>
        <v>#N/A</v>
      </c>
      <c r="AK44" s="111" t="e">
        <f t="shared" si="8"/>
        <v>#N/A</v>
      </c>
      <c r="AL44" s="11"/>
      <c r="AM44" s="11"/>
      <c r="AN44" s="11"/>
      <c r="AO44" s="11"/>
      <c r="AP44" s="11"/>
      <c r="AQ44" s="11"/>
      <c r="AR44" s="11"/>
      <c r="AS44" s="11"/>
      <c r="AT44" s="11"/>
      <c r="AU44" s="11"/>
      <c r="AV44" s="11"/>
      <c r="AW44" s="11"/>
      <c r="AX44" s="11"/>
      <c r="AY44" s="11"/>
      <c r="AZ44" s="11"/>
      <c r="BA44" s="11"/>
      <c r="BB44" s="11"/>
      <c r="BC44" s="11"/>
      <c r="BD44" s="11"/>
    </row>
    <row r="45" spans="2:56" s="2" customFormat="1" ht="20.100000000000001" customHeight="1" thickBot="1" x14ac:dyDescent="0.2">
      <c r="B45" s="696" t="s">
        <v>267</v>
      </c>
      <c r="C45" s="697"/>
      <c r="D45" s="697"/>
      <c r="E45" s="697"/>
      <c r="F45" s="697"/>
      <c r="G45" s="697"/>
      <c r="H45" s="653">
        <f>SUM(H35:J44)</f>
        <v>0</v>
      </c>
      <c r="I45" s="653"/>
      <c r="J45" s="653"/>
      <c r="K45" s="688" t="s">
        <v>104</v>
      </c>
      <c r="L45" s="689"/>
      <c r="M45" s="689"/>
      <c r="N45" s="688" t="s">
        <v>104</v>
      </c>
      <c r="O45" s="689"/>
      <c r="P45" s="689"/>
      <c r="Q45" s="653">
        <f>SUM(Q35:S44)</f>
        <v>0</v>
      </c>
      <c r="R45" s="653"/>
      <c r="S45" s="653"/>
      <c r="T45" s="653">
        <f>IF(共通条件・結果!AA7="８地域","-",SUM(T35:V44))</f>
        <v>0</v>
      </c>
      <c r="U45" s="653"/>
      <c r="V45" s="653"/>
      <c r="W45" s="653">
        <f>SUM(W35:Y44)</f>
        <v>0</v>
      </c>
      <c r="X45" s="653"/>
      <c r="Y45" s="654"/>
      <c r="AE45" s="11"/>
      <c r="AF45" s="11"/>
      <c r="AG45" s="11"/>
      <c r="AH45" s="11"/>
      <c r="AI45" s="11"/>
      <c r="AJ45" s="111"/>
      <c r="AK45" s="111"/>
      <c r="AL45" s="11"/>
      <c r="AM45" s="11"/>
      <c r="AN45" s="11"/>
      <c r="AO45" s="11"/>
      <c r="AP45" s="11"/>
      <c r="AQ45" s="11"/>
      <c r="AR45" s="11"/>
      <c r="AS45" s="11"/>
      <c r="AT45" s="11"/>
      <c r="AU45" s="11"/>
      <c r="AV45" s="11"/>
      <c r="AW45" s="11"/>
      <c r="AX45" s="11"/>
      <c r="AY45" s="11"/>
      <c r="AZ45" s="11"/>
      <c r="BA45" s="11"/>
      <c r="BB45" s="11"/>
      <c r="BC45" s="11"/>
      <c r="BD45" s="11"/>
    </row>
    <row r="46" spans="2:56" s="2" customFormat="1" ht="20.100000000000001" customHeight="1" x14ac:dyDescent="0.15">
      <c r="B46" s="130"/>
      <c r="AE46" s="11"/>
      <c r="AF46" s="11"/>
      <c r="AG46" s="11"/>
      <c r="AH46" s="11"/>
      <c r="AI46" s="11"/>
      <c r="AJ46" s="111"/>
      <c r="AK46" s="111"/>
      <c r="AL46" s="11"/>
      <c r="AM46" s="11"/>
      <c r="AN46" s="11"/>
      <c r="AO46" s="11"/>
      <c r="AP46" s="11"/>
      <c r="AQ46" s="11"/>
      <c r="AR46" s="11"/>
      <c r="AS46" s="11"/>
      <c r="AT46" s="11"/>
      <c r="AU46" s="11"/>
      <c r="AV46" s="11"/>
      <c r="AW46" s="11"/>
      <c r="AX46" s="11"/>
      <c r="AY46" s="11"/>
      <c r="AZ46" s="11"/>
      <c r="BA46" s="11"/>
      <c r="BB46" s="11"/>
      <c r="BC46" s="11"/>
      <c r="BD46" s="11"/>
    </row>
    <row r="47" spans="2:56" s="2" customFormat="1" ht="20.100000000000001" customHeight="1" x14ac:dyDescent="0.15">
      <c r="AE47" s="11"/>
      <c r="AF47" s="11"/>
      <c r="AG47" s="11"/>
      <c r="AH47" s="11"/>
      <c r="AI47" s="11"/>
      <c r="AJ47" s="111"/>
      <c r="AK47" s="111"/>
      <c r="AL47" s="11"/>
      <c r="AM47" s="11"/>
      <c r="AN47" s="11"/>
      <c r="AO47" s="11"/>
      <c r="AP47" s="11"/>
      <c r="AQ47" s="11"/>
      <c r="AR47" s="11"/>
      <c r="AS47" s="11"/>
      <c r="AT47" s="11"/>
      <c r="AU47" s="11"/>
      <c r="AV47" s="11"/>
      <c r="AW47" s="11"/>
      <c r="AX47" s="11"/>
      <c r="AY47" s="11"/>
      <c r="AZ47" s="11"/>
      <c r="BA47" s="11"/>
      <c r="BB47" s="11"/>
      <c r="BC47" s="11"/>
      <c r="BD47" s="11"/>
    </row>
    <row r="48" spans="2:56" s="3" customFormat="1" ht="20.100000000000001" customHeight="1" x14ac:dyDescent="0.15">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row>
    <row r="49" spans="25:56" s="3" customFormat="1" ht="20.100000000000001" customHeight="1" x14ac:dyDescent="0.15">
      <c r="Y49" s="2"/>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row>
    <row r="50" spans="25:56" s="3" customFormat="1" ht="20.100000000000001" customHeight="1" x14ac:dyDescent="0.15">
      <c r="Y50" s="2"/>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row>
    <row r="51" spans="25:56" s="3" customFormat="1" ht="20.100000000000001" customHeight="1" x14ac:dyDescent="0.15">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row>
    <row r="52" spans="25:56" s="3" customFormat="1" ht="20.100000000000001" customHeight="1" x14ac:dyDescent="0.15">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row>
    <row r="53" spans="25:56" s="3" customFormat="1" ht="20.100000000000001" customHeight="1" x14ac:dyDescent="0.15">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row>
    <row r="54" spans="25:56" s="3" customFormat="1" ht="20.100000000000001" customHeight="1" x14ac:dyDescent="0.15">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row>
    <row r="55" spans="25:56" s="3" customFormat="1" ht="20.100000000000001" customHeight="1" x14ac:dyDescent="0.15">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row>
    <row r="56" spans="25:56" s="3" customFormat="1" ht="20.100000000000001" customHeight="1" x14ac:dyDescent="0.15">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row>
    <row r="57" spans="25:56" s="3" customFormat="1" ht="20.100000000000001" customHeight="1" x14ac:dyDescent="0.15">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row>
    <row r="58" spans="25:56" s="3" customFormat="1" ht="20.100000000000001" customHeight="1" x14ac:dyDescent="0.15">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row>
    <row r="59" spans="25:56" s="3" customFormat="1" ht="20.100000000000001" customHeight="1" x14ac:dyDescent="0.15">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row>
    <row r="60" spans="25:56" s="3" customFormat="1" ht="20.100000000000001" customHeight="1" x14ac:dyDescent="0.15">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row>
    <row r="61" spans="25:56" s="3" customFormat="1" ht="20.100000000000001" customHeight="1" x14ac:dyDescent="0.15">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row>
    <row r="62" spans="25:56" s="3" customFormat="1" ht="20.100000000000001" customHeight="1" x14ac:dyDescent="0.15">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row>
    <row r="63" spans="25:56" s="3" customFormat="1" ht="20.100000000000001" customHeight="1" x14ac:dyDescent="0.15">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row>
    <row r="64" spans="25:56" s="3" customFormat="1" ht="20.100000000000001" customHeight="1" x14ac:dyDescent="0.15">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row>
    <row r="65" spans="31:56" s="3" customFormat="1" ht="20.100000000000001" customHeight="1" x14ac:dyDescent="0.15">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row>
    <row r="66" spans="31:56" s="3" customFormat="1" ht="20.100000000000001" customHeight="1" x14ac:dyDescent="0.15">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row>
    <row r="67" spans="31:56" s="3" customFormat="1" ht="20.100000000000001" customHeight="1" x14ac:dyDescent="0.15">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row>
    <row r="68" spans="31:56" s="3" customFormat="1" ht="20.100000000000001" customHeight="1" x14ac:dyDescent="0.15">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row>
    <row r="69" spans="31:56" s="3" customFormat="1" ht="20.100000000000001" customHeight="1" x14ac:dyDescent="0.15">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row>
    <row r="70" spans="31:56" s="3" customFormat="1" ht="20.100000000000001" customHeight="1" x14ac:dyDescent="0.15">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row>
    <row r="71" spans="31:56" s="3" customFormat="1" ht="20.100000000000001" customHeight="1" x14ac:dyDescent="0.15">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row>
    <row r="72" spans="31:56" s="3" customFormat="1" ht="20.100000000000001" customHeight="1" x14ac:dyDescent="0.15">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row>
    <row r="73" spans="31:56" s="3" customFormat="1" ht="20.100000000000001" customHeight="1" x14ac:dyDescent="0.15">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row>
    <row r="74" spans="31:56" s="3" customFormat="1" ht="20.100000000000001" customHeight="1" x14ac:dyDescent="0.15">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row>
    <row r="75" spans="31:56" s="3" customFormat="1" ht="20.100000000000001" customHeight="1" x14ac:dyDescent="0.15">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row>
    <row r="76" spans="31:56" s="3" customFormat="1" ht="20.100000000000001" customHeight="1" x14ac:dyDescent="0.15">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row>
    <row r="77" spans="31:56" s="3" customFormat="1" ht="20.100000000000001" customHeight="1" x14ac:dyDescent="0.15">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row>
    <row r="78" spans="31:56" s="3" customFormat="1" ht="20.100000000000001" customHeight="1" x14ac:dyDescent="0.15">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row>
    <row r="79" spans="31:56" s="3" customFormat="1" ht="20.100000000000001" customHeight="1" x14ac:dyDescent="0.15">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row>
    <row r="80" spans="31:56" s="3" customFormat="1" ht="20.100000000000001" customHeight="1" x14ac:dyDescent="0.15">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row>
    <row r="81" spans="31:56" s="3" customFormat="1" ht="20.100000000000001" customHeight="1" x14ac:dyDescent="0.15">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row>
    <row r="82" spans="31:56" s="3" customFormat="1" ht="20.100000000000001" customHeight="1" x14ac:dyDescent="0.15">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row>
    <row r="83" spans="31:56" s="3" customFormat="1" ht="20.100000000000001" customHeight="1" x14ac:dyDescent="0.15">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row>
    <row r="84" spans="31:56" s="3" customFormat="1" ht="20.100000000000001" customHeight="1" x14ac:dyDescent="0.15">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row>
    <row r="85" spans="31:56" s="3" customFormat="1" ht="20.100000000000001" customHeight="1" x14ac:dyDescent="0.15">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row>
    <row r="86" spans="31:56" s="3" customFormat="1" ht="20.100000000000001" customHeight="1" x14ac:dyDescent="0.15">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row>
    <row r="87" spans="31:56" s="3" customFormat="1" ht="20.100000000000001" customHeight="1" x14ac:dyDescent="0.15">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row>
    <row r="88" spans="31:56" s="3" customFormat="1" ht="20.100000000000001" customHeight="1" x14ac:dyDescent="0.15">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row>
    <row r="89" spans="31:56" s="3" customFormat="1" ht="20.100000000000001" customHeight="1" x14ac:dyDescent="0.15">
      <c r="AE89" s="11"/>
      <c r="AF89" s="11"/>
      <c r="AG89" s="11"/>
      <c r="AH89" s="11"/>
      <c r="AI89" s="11"/>
      <c r="AJ89" s="11"/>
      <c r="AK89" s="11"/>
      <c r="AL89" s="11"/>
      <c r="AM89" s="11"/>
      <c r="AN89" s="11"/>
      <c r="AO89" s="11"/>
      <c r="AP89" s="11"/>
      <c r="AQ89" s="11"/>
      <c r="AR89" s="11"/>
      <c r="AS89" s="11"/>
      <c r="AT89" s="11"/>
      <c r="AU89" s="11"/>
      <c r="AV89" s="11"/>
      <c r="AW89" s="11"/>
      <c r="AX89" s="11"/>
      <c r="AY89" s="11"/>
      <c r="AZ89" s="11"/>
      <c r="BA89" s="11"/>
      <c r="BB89" s="11"/>
      <c r="BC89" s="11"/>
      <c r="BD89" s="11"/>
    </row>
    <row r="90" spans="31:56" s="3" customFormat="1" ht="20.100000000000001" customHeight="1" x14ac:dyDescent="0.15">
      <c r="AE90" s="11"/>
      <c r="AF90" s="11"/>
      <c r="AG90" s="11"/>
      <c r="AH90" s="11"/>
      <c r="AI90" s="11"/>
      <c r="AJ90" s="11"/>
      <c r="AK90" s="11"/>
      <c r="AL90" s="11"/>
      <c r="AM90" s="11"/>
      <c r="AN90" s="11"/>
      <c r="AO90" s="11"/>
      <c r="AP90" s="11"/>
      <c r="AQ90" s="11"/>
      <c r="AR90" s="11"/>
      <c r="AS90" s="11"/>
      <c r="AT90" s="11"/>
      <c r="AU90" s="11"/>
      <c r="AV90" s="11"/>
      <c r="AW90" s="11"/>
      <c r="AX90" s="11"/>
      <c r="AY90" s="11"/>
      <c r="AZ90" s="11"/>
      <c r="BA90" s="11"/>
      <c r="BB90" s="11"/>
      <c r="BC90" s="11"/>
      <c r="BD90" s="11"/>
    </row>
    <row r="91" spans="31:56" s="3" customFormat="1" ht="20.100000000000001" customHeight="1" x14ac:dyDescent="0.15">
      <c r="AE91" s="11"/>
      <c r="AF91" s="11"/>
      <c r="AG91" s="11"/>
      <c r="AH91" s="11"/>
      <c r="AI91" s="11"/>
      <c r="AJ91" s="11"/>
      <c r="AK91" s="11"/>
      <c r="AL91" s="11"/>
      <c r="AM91" s="11"/>
      <c r="AN91" s="11"/>
      <c r="AO91" s="11"/>
      <c r="AP91" s="11"/>
      <c r="AQ91" s="11"/>
      <c r="AR91" s="11"/>
      <c r="AS91" s="11"/>
      <c r="AT91" s="11"/>
      <c r="AU91" s="11"/>
      <c r="AV91" s="11"/>
      <c r="AW91" s="11"/>
      <c r="AX91" s="11"/>
      <c r="AY91" s="11"/>
      <c r="AZ91" s="11"/>
      <c r="BA91" s="11"/>
      <c r="BB91" s="11"/>
      <c r="BC91" s="11"/>
      <c r="BD91" s="11"/>
    </row>
    <row r="92" spans="31:56" s="3" customFormat="1" ht="20.100000000000001" customHeight="1" x14ac:dyDescent="0.15">
      <c r="AE92" s="11"/>
      <c r="AF92" s="11"/>
      <c r="AG92" s="11"/>
      <c r="AH92" s="11"/>
      <c r="AI92" s="11"/>
      <c r="AJ92" s="11"/>
      <c r="AK92" s="11"/>
      <c r="AL92" s="11"/>
      <c r="AM92" s="11"/>
      <c r="AN92" s="11"/>
      <c r="AO92" s="11"/>
      <c r="AP92" s="11"/>
      <c r="AQ92" s="11"/>
      <c r="AR92" s="11"/>
      <c r="AS92" s="11"/>
      <c r="AT92" s="11"/>
      <c r="AU92" s="11"/>
      <c r="AV92" s="11"/>
      <c r="AW92" s="11"/>
      <c r="AX92" s="11"/>
      <c r="AY92" s="11"/>
      <c r="AZ92" s="11"/>
      <c r="BA92" s="11"/>
      <c r="BB92" s="11"/>
      <c r="BC92" s="11"/>
      <c r="BD92" s="11"/>
    </row>
    <row r="93" spans="31:56" s="3" customFormat="1" ht="20.100000000000001" customHeight="1" x14ac:dyDescent="0.15">
      <c r="AE93" s="11"/>
      <c r="AF93" s="11"/>
      <c r="AG93" s="11"/>
      <c r="AH93" s="11"/>
      <c r="AI93" s="11"/>
      <c r="AJ93" s="11"/>
      <c r="AK93" s="11"/>
      <c r="AL93" s="11"/>
      <c r="AM93" s="11"/>
      <c r="AN93" s="11"/>
      <c r="AO93" s="11"/>
      <c r="AP93" s="11"/>
      <c r="AQ93" s="11"/>
      <c r="AR93" s="11"/>
      <c r="AS93" s="11"/>
      <c r="AT93" s="11"/>
      <c r="AU93" s="11"/>
      <c r="AV93" s="11"/>
      <c r="AW93" s="11"/>
      <c r="AX93" s="11"/>
      <c r="AY93" s="11"/>
      <c r="AZ93" s="11"/>
      <c r="BA93" s="11"/>
      <c r="BB93" s="11"/>
      <c r="BC93" s="11"/>
      <c r="BD93" s="11"/>
    </row>
    <row r="94" spans="31:56" s="3" customFormat="1" ht="20.100000000000001" customHeight="1" x14ac:dyDescent="0.15">
      <c r="AE94" s="11"/>
      <c r="AF94" s="11"/>
      <c r="AG94" s="11"/>
      <c r="AH94" s="11"/>
      <c r="AI94" s="11"/>
      <c r="AJ94" s="11"/>
      <c r="AK94" s="11"/>
      <c r="AL94" s="11"/>
      <c r="AM94" s="11"/>
      <c r="AN94" s="11"/>
      <c r="AO94" s="11"/>
      <c r="AP94" s="11"/>
      <c r="AQ94" s="11"/>
      <c r="AR94" s="11"/>
      <c r="AS94" s="11"/>
      <c r="AT94" s="11"/>
      <c r="AU94" s="11"/>
      <c r="AV94" s="11"/>
      <c r="AW94" s="11"/>
      <c r="AX94" s="11"/>
      <c r="AY94" s="11"/>
      <c r="AZ94" s="11"/>
      <c r="BA94" s="11"/>
      <c r="BB94" s="11"/>
      <c r="BC94" s="11"/>
      <c r="BD94" s="11"/>
    </row>
    <row r="95" spans="31:56" s="3" customFormat="1" ht="20.100000000000001" customHeight="1" x14ac:dyDescent="0.15">
      <c r="AE95" s="11"/>
      <c r="AF95" s="11"/>
      <c r="AG95" s="11"/>
      <c r="AH95" s="11"/>
      <c r="AI95" s="11"/>
      <c r="AJ95" s="11"/>
      <c r="AK95" s="11"/>
      <c r="AL95" s="11"/>
      <c r="AM95" s="11"/>
      <c r="AN95" s="11"/>
      <c r="AO95" s="11"/>
      <c r="AP95" s="11"/>
      <c r="AQ95" s="11"/>
      <c r="AR95" s="11"/>
      <c r="AS95" s="11"/>
      <c r="AT95" s="11"/>
      <c r="AU95" s="11"/>
      <c r="AV95" s="11"/>
      <c r="AW95" s="11"/>
      <c r="AX95" s="11"/>
      <c r="AY95" s="11"/>
      <c r="AZ95" s="11"/>
      <c r="BA95" s="11"/>
      <c r="BB95" s="11"/>
      <c r="BC95" s="11"/>
      <c r="BD95" s="11"/>
    </row>
    <row r="96" spans="31:56" s="3" customFormat="1" ht="20.100000000000001" customHeight="1" x14ac:dyDescent="0.15">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row>
    <row r="97" spans="31:56" s="3" customFormat="1" ht="20.100000000000001" customHeight="1" x14ac:dyDescent="0.15">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row>
    <row r="98" spans="31:56" s="3" customFormat="1" ht="20.100000000000001" customHeight="1" x14ac:dyDescent="0.15">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row>
    <row r="99" spans="31:56" s="3" customFormat="1" ht="20.100000000000001" customHeight="1" x14ac:dyDescent="0.15">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row>
    <row r="100" spans="31:56" s="3" customFormat="1" ht="20.100000000000001" customHeight="1" x14ac:dyDescent="0.15">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row>
    <row r="101" spans="31:56" s="3" customFormat="1" ht="20.100000000000001" customHeight="1" x14ac:dyDescent="0.15">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row>
    <row r="102" spans="31:56" s="3" customFormat="1" ht="20.100000000000001" customHeight="1" x14ac:dyDescent="0.15">
      <c r="AE102" s="11"/>
      <c r="AF102" s="11"/>
      <c r="AG102" s="11"/>
      <c r="AH102" s="11"/>
      <c r="AI102" s="11"/>
      <c r="AJ102" s="11"/>
      <c r="AK102" s="11"/>
      <c r="AL102" s="11"/>
      <c r="AM102" s="11"/>
      <c r="AN102" s="11"/>
      <c r="AO102" s="11"/>
      <c r="AP102" s="11"/>
      <c r="AQ102" s="11"/>
      <c r="AR102" s="11"/>
      <c r="AS102" s="11"/>
      <c r="AT102" s="11"/>
      <c r="AU102" s="11"/>
      <c r="AV102" s="11"/>
      <c r="AW102" s="11"/>
      <c r="AX102" s="11"/>
      <c r="AY102" s="11"/>
      <c r="AZ102" s="11"/>
      <c r="BA102" s="11"/>
      <c r="BB102" s="11"/>
      <c r="BC102" s="11"/>
      <c r="BD102" s="11"/>
    </row>
    <row r="103" spans="31:56" s="3" customFormat="1" ht="20.100000000000001" customHeight="1" x14ac:dyDescent="0.15">
      <c r="AE103" s="11"/>
      <c r="AF103" s="11"/>
      <c r="AG103" s="11"/>
      <c r="AH103" s="11"/>
      <c r="AI103" s="11"/>
      <c r="AJ103" s="11"/>
      <c r="AK103" s="11"/>
      <c r="AL103" s="11"/>
      <c r="AM103" s="11"/>
      <c r="AN103" s="11"/>
      <c r="AO103" s="11"/>
      <c r="AP103" s="11"/>
      <c r="AQ103" s="11"/>
      <c r="AR103" s="11"/>
      <c r="AS103" s="11"/>
      <c r="AT103" s="11"/>
      <c r="AU103" s="11"/>
      <c r="AV103" s="11"/>
      <c r="AW103" s="11"/>
      <c r="AX103" s="11"/>
      <c r="AY103" s="11"/>
      <c r="AZ103" s="11"/>
      <c r="BA103" s="11"/>
      <c r="BB103" s="11"/>
      <c r="BC103" s="11"/>
      <c r="BD103" s="11"/>
    </row>
    <row r="104" spans="31:56" s="3" customFormat="1" ht="20.100000000000001" customHeight="1" x14ac:dyDescent="0.15">
      <c r="AE104" s="11"/>
      <c r="AF104" s="11"/>
      <c r="AG104" s="11"/>
      <c r="AH104" s="11"/>
      <c r="AI104" s="11"/>
      <c r="AJ104" s="11"/>
      <c r="AK104" s="11"/>
      <c r="AL104" s="11"/>
      <c r="AM104" s="11"/>
      <c r="AN104" s="11"/>
      <c r="AO104" s="11"/>
      <c r="AP104" s="11"/>
      <c r="AQ104" s="11"/>
      <c r="AR104" s="11"/>
      <c r="AS104" s="11"/>
      <c r="AT104" s="11"/>
      <c r="AU104" s="11"/>
      <c r="AV104" s="11"/>
      <c r="AW104" s="11"/>
      <c r="AX104" s="11"/>
      <c r="AY104" s="11"/>
      <c r="AZ104" s="11"/>
      <c r="BA104" s="11"/>
      <c r="BB104" s="11"/>
      <c r="BC104" s="11"/>
      <c r="BD104" s="11"/>
    </row>
    <row r="105" spans="31:56" s="3" customFormat="1" ht="20.100000000000001" customHeight="1" x14ac:dyDescent="0.15">
      <c r="AE105" s="11"/>
      <c r="AF105" s="11"/>
      <c r="AG105" s="11"/>
      <c r="AH105" s="11"/>
      <c r="AI105" s="11"/>
      <c r="AJ105" s="11"/>
      <c r="AK105" s="11"/>
      <c r="AL105" s="11"/>
      <c r="AM105" s="11"/>
      <c r="AN105" s="11"/>
      <c r="AO105" s="11"/>
      <c r="AP105" s="11"/>
      <c r="AQ105" s="11"/>
      <c r="AR105" s="11"/>
      <c r="AS105" s="11"/>
      <c r="AT105" s="11"/>
      <c r="AU105" s="11"/>
      <c r="AV105" s="11"/>
      <c r="AW105" s="11"/>
      <c r="AX105" s="11"/>
      <c r="AY105" s="11"/>
      <c r="AZ105" s="11"/>
      <c r="BA105" s="11"/>
      <c r="BB105" s="11"/>
      <c r="BC105" s="11"/>
      <c r="BD105" s="11"/>
    </row>
    <row r="106" spans="31:56" s="3" customFormat="1" ht="20.100000000000001" customHeight="1" x14ac:dyDescent="0.15">
      <c r="AE106" s="11"/>
      <c r="AF106" s="11"/>
      <c r="AG106" s="11"/>
      <c r="AH106" s="11"/>
      <c r="AI106" s="11"/>
      <c r="AJ106" s="11"/>
      <c r="AK106" s="11"/>
      <c r="AL106" s="11"/>
      <c r="AM106" s="11"/>
      <c r="AN106" s="11"/>
      <c r="AO106" s="11"/>
      <c r="AP106" s="11"/>
      <c r="AQ106" s="11"/>
      <c r="AR106" s="11"/>
      <c r="AS106" s="11"/>
      <c r="AT106" s="11"/>
      <c r="AU106" s="11"/>
      <c r="AV106" s="11"/>
      <c r="AW106" s="11"/>
      <c r="AX106" s="11"/>
      <c r="AY106" s="11"/>
      <c r="AZ106" s="11"/>
      <c r="BA106" s="11"/>
      <c r="BB106" s="11"/>
      <c r="BC106" s="11"/>
      <c r="BD106" s="11"/>
    </row>
    <row r="107" spans="31:56" s="3" customFormat="1" ht="20.100000000000001" customHeight="1" x14ac:dyDescent="0.15">
      <c r="AE107" s="11"/>
      <c r="AF107" s="11"/>
      <c r="AG107" s="11"/>
      <c r="AH107" s="11"/>
      <c r="AI107" s="11"/>
      <c r="AJ107" s="11"/>
      <c r="AK107" s="11"/>
      <c r="AL107" s="11"/>
      <c r="AM107" s="11"/>
      <c r="AN107" s="11"/>
      <c r="AO107" s="11"/>
      <c r="AP107" s="11"/>
      <c r="AQ107" s="11"/>
      <c r="AR107" s="11"/>
      <c r="AS107" s="11"/>
      <c r="AT107" s="11"/>
      <c r="AU107" s="11"/>
      <c r="AV107" s="11"/>
      <c r="AW107" s="11"/>
      <c r="AX107" s="11"/>
      <c r="AY107" s="11"/>
      <c r="AZ107" s="11"/>
      <c r="BA107" s="11"/>
      <c r="BB107" s="11"/>
      <c r="BC107" s="11"/>
      <c r="BD107" s="11"/>
    </row>
    <row r="108" spans="31:56" s="3" customFormat="1" ht="20.100000000000001" customHeight="1" x14ac:dyDescent="0.15">
      <c r="AE108" s="11"/>
      <c r="AF108" s="11"/>
      <c r="AG108" s="11"/>
      <c r="AH108" s="11"/>
      <c r="AI108" s="11"/>
      <c r="AJ108" s="11"/>
      <c r="AK108" s="11"/>
      <c r="AL108" s="11"/>
      <c r="AM108" s="11"/>
      <c r="AN108" s="11"/>
      <c r="AO108" s="11"/>
      <c r="AP108" s="11"/>
      <c r="AQ108" s="11"/>
      <c r="AR108" s="11"/>
      <c r="AS108" s="11"/>
      <c r="AT108" s="11"/>
      <c r="AU108" s="11"/>
      <c r="AV108" s="11"/>
      <c r="AW108" s="11"/>
      <c r="AX108" s="11"/>
      <c r="AY108" s="11"/>
      <c r="AZ108" s="11"/>
      <c r="BA108" s="11"/>
      <c r="BB108" s="11"/>
      <c r="BC108" s="11"/>
      <c r="BD108" s="11"/>
    </row>
    <row r="109" spans="31:56" s="3" customFormat="1" ht="20.100000000000001" customHeight="1" x14ac:dyDescent="0.15">
      <c r="AE109" s="11"/>
      <c r="AF109" s="11"/>
      <c r="AG109" s="11"/>
      <c r="AH109" s="11"/>
      <c r="AI109" s="11"/>
      <c r="AJ109" s="11"/>
      <c r="AK109" s="11"/>
      <c r="AL109" s="11"/>
      <c r="AM109" s="11"/>
      <c r="AN109" s="11"/>
      <c r="AO109" s="11"/>
      <c r="AP109" s="11"/>
      <c r="AQ109" s="11"/>
      <c r="AR109" s="11"/>
      <c r="AS109" s="11"/>
      <c r="AT109" s="11"/>
      <c r="AU109" s="11"/>
      <c r="AV109" s="11"/>
      <c r="AW109" s="11"/>
      <c r="AX109" s="11"/>
      <c r="AY109" s="11"/>
      <c r="AZ109" s="11"/>
      <c r="BA109" s="11"/>
      <c r="BB109" s="11"/>
      <c r="BC109" s="11"/>
      <c r="BD109" s="11"/>
    </row>
    <row r="110" spans="31:56" s="3" customFormat="1" ht="20.100000000000001" customHeight="1" x14ac:dyDescent="0.15">
      <c r="AE110" s="11"/>
      <c r="AF110" s="11"/>
      <c r="AG110" s="11"/>
      <c r="AH110" s="11"/>
      <c r="AI110" s="11"/>
      <c r="AJ110" s="11"/>
      <c r="AK110" s="11"/>
      <c r="AL110" s="11"/>
      <c r="AM110" s="11"/>
      <c r="AN110" s="11"/>
      <c r="AO110" s="11"/>
      <c r="AP110" s="11"/>
      <c r="AQ110" s="11"/>
      <c r="AR110" s="11"/>
      <c r="AS110" s="11"/>
      <c r="AT110" s="11"/>
      <c r="AU110" s="11"/>
      <c r="AV110" s="11"/>
      <c r="AW110" s="11"/>
      <c r="AX110" s="11"/>
      <c r="AY110" s="11"/>
      <c r="AZ110" s="11"/>
      <c r="BA110" s="11"/>
      <c r="BB110" s="11"/>
      <c r="BC110" s="11"/>
      <c r="BD110" s="11"/>
    </row>
    <row r="111" spans="31:56" s="3" customFormat="1" ht="20.100000000000001" customHeight="1" x14ac:dyDescent="0.15">
      <c r="AE111" s="11"/>
      <c r="AF111" s="11"/>
      <c r="AG111" s="11"/>
      <c r="AH111" s="11"/>
      <c r="AI111" s="11"/>
      <c r="AJ111" s="11"/>
      <c r="AK111" s="11"/>
      <c r="AL111" s="11"/>
      <c r="AM111" s="11"/>
      <c r="AN111" s="11"/>
      <c r="AO111" s="11"/>
      <c r="AP111" s="11"/>
      <c r="AQ111" s="11"/>
      <c r="AR111" s="11"/>
      <c r="AS111" s="11"/>
      <c r="AT111" s="11"/>
      <c r="AU111" s="11"/>
      <c r="AV111" s="11"/>
      <c r="AW111" s="11"/>
      <c r="AX111" s="11"/>
      <c r="AY111" s="11"/>
      <c r="AZ111" s="11"/>
      <c r="BA111" s="11"/>
      <c r="BB111" s="11"/>
      <c r="BC111" s="11"/>
      <c r="BD111" s="11"/>
    </row>
    <row r="112" spans="31:56" s="3" customFormat="1" ht="20.100000000000001" customHeight="1" x14ac:dyDescent="0.15">
      <c r="AE112" s="11"/>
      <c r="AF112" s="11"/>
      <c r="AG112" s="11"/>
      <c r="AH112" s="11"/>
      <c r="AI112" s="11"/>
      <c r="AJ112" s="11"/>
      <c r="AK112" s="11"/>
      <c r="AL112" s="11"/>
      <c r="AM112" s="11"/>
      <c r="AN112" s="11"/>
      <c r="AO112" s="11"/>
      <c r="AP112" s="11"/>
      <c r="AQ112" s="11"/>
      <c r="AR112" s="11"/>
      <c r="AS112" s="11"/>
      <c r="AT112" s="11"/>
      <c r="AU112" s="11"/>
      <c r="AV112" s="11"/>
      <c r="AW112" s="11"/>
      <c r="AX112" s="11"/>
      <c r="AY112" s="11"/>
      <c r="AZ112" s="11"/>
      <c r="BA112" s="11"/>
      <c r="BB112" s="11"/>
      <c r="BC112" s="11"/>
      <c r="BD112" s="11"/>
    </row>
    <row r="113" spans="31:56" s="3" customFormat="1" ht="20.100000000000001" customHeight="1" x14ac:dyDescent="0.15">
      <c r="AE113" s="11"/>
      <c r="AF113" s="11"/>
      <c r="AG113" s="11"/>
      <c r="AH113" s="11"/>
      <c r="AI113" s="11"/>
      <c r="AJ113" s="11"/>
      <c r="AK113" s="11"/>
      <c r="AL113" s="11"/>
      <c r="AM113" s="11"/>
      <c r="AN113" s="11"/>
      <c r="AO113" s="11"/>
      <c r="AP113" s="11"/>
      <c r="AQ113" s="11"/>
      <c r="AR113" s="11"/>
      <c r="AS113" s="11"/>
      <c r="AT113" s="11"/>
      <c r="AU113" s="11"/>
      <c r="AV113" s="11"/>
      <c r="AW113" s="11"/>
      <c r="AX113" s="11"/>
      <c r="AY113" s="11"/>
      <c r="AZ113" s="11"/>
      <c r="BA113" s="11"/>
      <c r="BB113" s="11"/>
      <c r="BC113" s="11"/>
      <c r="BD113" s="11"/>
    </row>
    <row r="114" spans="31:56" s="3" customFormat="1" ht="20.100000000000001" customHeight="1" x14ac:dyDescent="0.15">
      <c r="AE114" s="11"/>
      <c r="AF114" s="11"/>
      <c r="AG114" s="11"/>
      <c r="AH114" s="11"/>
      <c r="AI114" s="11"/>
      <c r="AJ114" s="11"/>
      <c r="AK114" s="11"/>
      <c r="AL114" s="11"/>
      <c r="AM114" s="11"/>
      <c r="AN114" s="11"/>
      <c r="AO114" s="11"/>
      <c r="AP114" s="11"/>
      <c r="AQ114" s="11"/>
      <c r="AR114" s="11"/>
      <c r="AS114" s="11"/>
      <c r="AT114" s="11"/>
      <c r="AU114" s="11"/>
      <c r="AV114" s="11"/>
      <c r="AW114" s="11"/>
      <c r="AX114" s="11"/>
      <c r="AY114" s="11"/>
      <c r="AZ114" s="11"/>
      <c r="BA114" s="11"/>
      <c r="BB114" s="11"/>
      <c r="BC114" s="11"/>
      <c r="BD114" s="11"/>
    </row>
    <row r="115" spans="31:56" s="3" customFormat="1" ht="20.100000000000001" customHeight="1" x14ac:dyDescent="0.15">
      <c r="AE115" s="11"/>
      <c r="AF115" s="11"/>
      <c r="AG115" s="11"/>
      <c r="AH115" s="11"/>
      <c r="AI115" s="11"/>
      <c r="AJ115" s="11"/>
      <c r="AK115" s="11"/>
      <c r="AL115" s="11"/>
      <c r="AM115" s="11"/>
      <c r="AN115" s="11"/>
      <c r="AO115" s="11"/>
      <c r="AP115" s="11"/>
      <c r="AQ115" s="11"/>
      <c r="AR115" s="11"/>
      <c r="AS115" s="11"/>
      <c r="AT115" s="11"/>
      <c r="AU115" s="11"/>
      <c r="AV115" s="11"/>
      <c r="AW115" s="11"/>
      <c r="AX115" s="11"/>
      <c r="AY115" s="11"/>
      <c r="AZ115" s="11"/>
      <c r="BA115" s="11"/>
      <c r="BB115" s="11"/>
      <c r="BC115" s="11"/>
      <c r="BD115" s="11"/>
    </row>
    <row r="116" spans="31:56" s="3" customFormat="1" ht="20.100000000000001" customHeight="1" x14ac:dyDescent="0.15">
      <c r="AE116" s="11"/>
      <c r="AF116" s="11"/>
      <c r="AG116" s="11"/>
      <c r="AH116" s="11"/>
      <c r="AI116" s="11"/>
      <c r="AJ116" s="11"/>
      <c r="AK116" s="11"/>
      <c r="AL116" s="11"/>
      <c r="AM116" s="11"/>
      <c r="AN116" s="11"/>
      <c r="AO116" s="11"/>
      <c r="AP116" s="11"/>
      <c r="AQ116" s="11"/>
      <c r="AR116" s="11"/>
      <c r="AS116" s="11"/>
      <c r="AT116" s="11"/>
      <c r="AU116" s="11"/>
      <c r="AV116" s="11"/>
      <c r="AW116" s="11"/>
      <c r="AX116" s="11"/>
      <c r="AY116" s="11"/>
      <c r="AZ116" s="11"/>
      <c r="BA116" s="11"/>
      <c r="BB116" s="11"/>
      <c r="BC116" s="11"/>
      <c r="BD116" s="11"/>
    </row>
    <row r="117" spans="31:56" s="3" customFormat="1" ht="20.100000000000001" customHeight="1" x14ac:dyDescent="0.15">
      <c r="AE117" s="11"/>
      <c r="AF117" s="11"/>
      <c r="AG117" s="11"/>
      <c r="AH117" s="11"/>
      <c r="AI117" s="11"/>
      <c r="AJ117" s="11"/>
      <c r="AK117" s="11"/>
      <c r="AL117" s="11"/>
      <c r="AM117" s="11"/>
      <c r="AN117" s="11"/>
      <c r="AO117" s="11"/>
      <c r="AP117" s="11"/>
      <c r="AQ117" s="11"/>
      <c r="AR117" s="11"/>
      <c r="AS117" s="11"/>
      <c r="AT117" s="11"/>
      <c r="AU117" s="11"/>
      <c r="AV117" s="11"/>
      <c r="AW117" s="11"/>
      <c r="AX117" s="11"/>
      <c r="AY117" s="11"/>
      <c r="AZ117" s="11"/>
      <c r="BA117" s="11"/>
      <c r="BB117" s="11"/>
      <c r="BC117" s="11"/>
      <c r="BD117" s="11"/>
    </row>
    <row r="118" spans="31:56" s="3" customFormat="1" ht="20.100000000000001" customHeight="1" x14ac:dyDescent="0.15">
      <c r="AE118" s="11"/>
      <c r="AF118" s="11"/>
      <c r="AG118" s="11"/>
      <c r="AH118" s="11"/>
      <c r="AI118" s="11"/>
      <c r="AJ118" s="11"/>
      <c r="AK118" s="11"/>
      <c r="AL118" s="11"/>
      <c r="AM118" s="11"/>
      <c r="AN118" s="11"/>
      <c r="AO118" s="11"/>
      <c r="AP118" s="11"/>
      <c r="AQ118" s="11"/>
      <c r="AR118" s="11"/>
      <c r="AS118" s="11"/>
      <c r="AT118" s="11"/>
      <c r="AU118" s="11"/>
      <c r="AV118" s="11"/>
      <c r="AW118" s="11"/>
      <c r="AX118" s="11"/>
      <c r="AY118" s="11"/>
      <c r="AZ118" s="11"/>
      <c r="BA118" s="11"/>
      <c r="BB118" s="11"/>
      <c r="BC118" s="11"/>
      <c r="BD118" s="11"/>
    </row>
    <row r="119" spans="31:56" s="3" customFormat="1" ht="20.100000000000001" customHeight="1" x14ac:dyDescent="0.15">
      <c r="AE119" s="11"/>
      <c r="AF119" s="11"/>
      <c r="AG119" s="11"/>
      <c r="AH119" s="11"/>
      <c r="AI119" s="11"/>
      <c r="AJ119" s="11"/>
      <c r="AK119" s="11"/>
      <c r="AL119" s="11"/>
      <c r="AM119" s="11"/>
      <c r="AN119" s="11"/>
      <c r="AO119" s="11"/>
      <c r="AP119" s="11"/>
      <c r="AQ119" s="11"/>
      <c r="AR119" s="11"/>
      <c r="AS119" s="11"/>
      <c r="AT119" s="11"/>
      <c r="AU119" s="11"/>
      <c r="AV119" s="11"/>
      <c r="AW119" s="11"/>
      <c r="AX119" s="11"/>
      <c r="AY119" s="11"/>
      <c r="AZ119" s="11"/>
      <c r="BA119" s="11"/>
      <c r="BB119" s="11"/>
      <c r="BC119" s="11"/>
      <c r="BD119" s="11"/>
    </row>
    <row r="120" spans="31:56" s="3" customFormat="1" ht="20.100000000000001" customHeight="1" x14ac:dyDescent="0.15">
      <c r="AE120" s="11"/>
      <c r="AF120" s="11"/>
      <c r="AG120" s="11"/>
      <c r="AH120" s="11"/>
      <c r="AI120" s="11"/>
      <c r="AJ120" s="11"/>
      <c r="AK120" s="11"/>
      <c r="AL120" s="11"/>
      <c r="AM120" s="11"/>
      <c r="AN120" s="11"/>
      <c r="AO120" s="11"/>
      <c r="AP120" s="11"/>
      <c r="AQ120" s="11"/>
      <c r="AR120" s="11"/>
      <c r="AS120" s="11"/>
      <c r="AT120" s="11"/>
      <c r="AU120" s="11"/>
      <c r="AV120" s="11"/>
      <c r="AW120" s="11"/>
      <c r="AX120" s="11"/>
      <c r="AY120" s="11"/>
      <c r="AZ120" s="11"/>
      <c r="BA120" s="11"/>
      <c r="BB120" s="11"/>
      <c r="BC120" s="11"/>
      <c r="BD120" s="11"/>
    </row>
    <row r="121" spans="31:56" s="3" customFormat="1" ht="20.100000000000001" customHeight="1" x14ac:dyDescent="0.15">
      <c r="AE121" s="11"/>
      <c r="AF121" s="11"/>
      <c r="AG121" s="11"/>
      <c r="AH121" s="11"/>
      <c r="AI121" s="11"/>
      <c r="AJ121" s="11"/>
      <c r="AK121" s="11"/>
      <c r="AL121" s="11"/>
      <c r="AM121" s="11"/>
      <c r="AN121" s="11"/>
      <c r="AO121" s="11"/>
      <c r="AP121" s="11"/>
      <c r="AQ121" s="11"/>
      <c r="AR121" s="11"/>
      <c r="AS121" s="11"/>
      <c r="AT121" s="11"/>
      <c r="AU121" s="11"/>
      <c r="AV121" s="11"/>
      <c r="AW121" s="11"/>
      <c r="AX121" s="11"/>
      <c r="AY121" s="11"/>
      <c r="AZ121" s="11"/>
      <c r="BA121" s="11"/>
      <c r="BB121" s="11"/>
      <c r="BC121" s="11"/>
      <c r="BD121" s="11"/>
    </row>
    <row r="122" spans="31:56" s="3" customFormat="1" ht="20.100000000000001" customHeight="1" x14ac:dyDescent="0.15">
      <c r="AE122" s="11"/>
      <c r="AF122" s="11"/>
      <c r="AG122" s="11"/>
      <c r="AH122" s="11"/>
      <c r="AI122" s="11"/>
      <c r="AJ122" s="11"/>
      <c r="AK122" s="11"/>
      <c r="AL122" s="11"/>
      <c r="AM122" s="11"/>
      <c r="AN122" s="11"/>
      <c r="AO122" s="11"/>
      <c r="AP122" s="11"/>
      <c r="AQ122" s="11"/>
      <c r="AR122" s="11"/>
      <c r="AS122" s="11"/>
      <c r="AT122" s="11"/>
      <c r="AU122" s="11"/>
      <c r="AV122" s="11"/>
      <c r="AW122" s="11"/>
      <c r="AX122" s="11"/>
      <c r="AY122" s="11"/>
      <c r="AZ122" s="11"/>
      <c r="BA122" s="11"/>
      <c r="BB122" s="11"/>
      <c r="BC122" s="11"/>
      <c r="BD122" s="11"/>
    </row>
    <row r="123" spans="31:56" s="3" customFormat="1" ht="20.100000000000001" customHeight="1" x14ac:dyDescent="0.15">
      <c r="AE123" s="11"/>
      <c r="AF123" s="11"/>
      <c r="AG123" s="11"/>
      <c r="AH123" s="11"/>
      <c r="AI123" s="11"/>
      <c r="AJ123" s="11"/>
      <c r="AK123" s="11"/>
      <c r="AL123" s="11"/>
      <c r="AM123" s="11"/>
      <c r="AN123" s="11"/>
      <c r="AO123" s="11"/>
      <c r="AP123" s="11"/>
      <c r="AQ123" s="11"/>
      <c r="AR123" s="11"/>
      <c r="AS123" s="11"/>
      <c r="AT123" s="11"/>
      <c r="AU123" s="11"/>
      <c r="AV123" s="11"/>
      <c r="AW123" s="11"/>
      <c r="AX123" s="11"/>
      <c r="AY123" s="11"/>
      <c r="AZ123" s="11"/>
      <c r="BA123" s="11"/>
      <c r="BB123" s="11"/>
      <c r="BC123" s="11"/>
      <c r="BD123" s="11"/>
    </row>
    <row r="124" spans="31:56" s="3" customFormat="1" ht="20.100000000000001" customHeight="1" x14ac:dyDescent="0.15">
      <c r="AE124" s="11"/>
      <c r="AF124" s="11"/>
      <c r="AG124" s="11"/>
      <c r="AH124" s="11"/>
      <c r="AI124" s="11"/>
      <c r="AJ124" s="11"/>
      <c r="AK124" s="11"/>
      <c r="AL124" s="11"/>
      <c r="AM124" s="11"/>
      <c r="AN124" s="11"/>
      <c r="AO124" s="11"/>
      <c r="AP124" s="11"/>
      <c r="AQ124" s="11"/>
      <c r="AR124" s="11"/>
      <c r="AS124" s="11"/>
      <c r="AT124" s="11"/>
      <c r="AU124" s="11"/>
      <c r="AV124" s="11"/>
      <c r="AW124" s="11"/>
      <c r="AX124" s="11"/>
      <c r="AY124" s="11"/>
      <c r="AZ124" s="11"/>
      <c r="BA124" s="11"/>
      <c r="BB124" s="11"/>
      <c r="BC124" s="11"/>
      <c r="BD124" s="11"/>
    </row>
    <row r="125" spans="31:56" s="3" customFormat="1" ht="20.100000000000001" customHeight="1" x14ac:dyDescent="0.15">
      <c r="AE125" s="11"/>
      <c r="AF125" s="11"/>
      <c r="AG125" s="11"/>
      <c r="AH125" s="11"/>
      <c r="AI125" s="11"/>
      <c r="AJ125" s="11"/>
      <c r="AK125" s="11"/>
      <c r="AL125" s="11"/>
      <c r="AM125" s="11"/>
      <c r="AN125" s="11"/>
      <c r="AO125" s="11"/>
      <c r="AP125" s="11"/>
      <c r="AQ125" s="11"/>
      <c r="AR125" s="11"/>
      <c r="AS125" s="11"/>
      <c r="AT125" s="11"/>
      <c r="AU125" s="11"/>
      <c r="AV125" s="11"/>
      <c r="AW125" s="11"/>
      <c r="AX125" s="11"/>
      <c r="AY125" s="11"/>
      <c r="AZ125" s="11"/>
      <c r="BA125" s="11"/>
      <c r="BB125" s="11"/>
      <c r="BC125" s="11"/>
      <c r="BD125" s="11"/>
    </row>
    <row r="126" spans="31:56" s="3" customFormat="1" ht="20.100000000000001" customHeight="1" x14ac:dyDescent="0.15">
      <c r="AE126" s="11"/>
      <c r="AF126" s="11"/>
      <c r="AG126" s="11"/>
      <c r="AH126" s="11"/>
      <c r="AI126" s="11"/>
      <c r="AJ126" s="11"/>
      <c r="AK126" s="11"/>
      <c r="AL126" s="11"/>
      <c r="AM126" s="11"/>
      <c r="AN126" s="11"/>
      <c r="AO126" s="11"/>
      <c r="AP126" s="11"/>
      <c r="AQ126" s="11"/>
      <c r="AR126" s="11"/>
      <c r="AS126" s="11"/>
      <c r="AT126" s="11"/>
      <c r="AU126" s="11"/>
      <c r="AV126" s="11"/>
      <c r="AW126" s="11"/>
      <c r="AX126" s="11"/>
      <c r="AY126" s="11"/>
      <c r="AZ126" s="11"/>
      <c r="BA126" s="11"/>
      <c r="BB126" s="11"/>
      <c r="BC126" s="11"/>
      <c r="BD126" s="11"/>
    </row>
    <row r="127" spans="31:56" s="3" customFormat="1" ht="20.100000000000001" customHeight="1" x14ac:dyDescent="0.15">
      <c r="AE127" s="11"/>
      <c r="AF127" s="11"/>
      <c r="AG127" s="11"/>
      <c r="AH127" s="11"/>
      <c r="AI127" s="11"/>
      <c r="AJ127" s="11"/>
      <c r="AK127" s="11"/>
      <c r="AL127" s="11"/>
      <c r="AM127" s="11"/>
      <c r="AN127" s="11"/>
      <c r="AO127" s="11"/>
      <c r="AP127" s="11"/>
      <c r="AQ127" s="11"/>
      <c r="AR127" s="11"/>
      <c r="AS127" s="11"/>
      <c r="AT127" s="11"/>
      <c r="AU127" s="11"/>
      <c r="AV127" s="11"/>
      <c r="AW127" s="11"/>
      <c r="AX127" s="11"/>
      <c r="AY127" s="11"/>
      <c r="AZ127" s="11"/>
      <c r="BA127" s="11"/>
      <c r="BB127" s="11"/>
      <c r="BC127" s="11"/>
      <c r="BD127" s="11"/>
    </row>
    <row r="128" spans="31:56" s="3" customFormat="1" ht="20.100000000000001" customHeight="1" x14ac:dyDescent="0.15">
      <c r="AE128" s="11"/>
      <c r="AF128" s="11"/>
      <c r="AG128" s="11"/>
      <c r="AH128" s="11"/>
      <c r="AI128" s="11"/>
      <c r="AJ128" s="11"/>
      <c r="AK128" s="11"/>
      <c r="AL128" s="11"/>
      <c r="AM128" s="11"/>
      <c r="AN128" s="11"/>
      <c r="AO128" s="11"/>
      <c r="AP128" s="11"/>
      <c r="AQ128" s="11"/>
      <c r="AR128" s="11"/>
      <c r="AS128" s="11"/>
      <c r="AT128" s="11"/>
      <c r="AU128" s="11"/>
      <c r="AV128" s="11"/>
      <c r="AW128" s="11"/>
      <c r="AX128" s="11"/>
      <c r="AY128" s="11"/>
      <c r="AZ128" s="11"/>
      <c r="BA128" s="11"/>
      <c r="BB128" s="11"/>
      <c r="BC128" s="11"/>
      <c r="BD128" s="11"/>
    </row>
    <row r="129" spans="31:56" s="3" customFormat="1" ht="20.100000000000001" customHeight="1" x14ac:dyDescent="0.15">
      <c r="AE129" s="11"/>
      <c r="AF129" s="11"/>
      <c r="AG129" s="11"/>
      <c r="AH129" s="11"/>
      <c r="AI129" s="11"/>
      <c r="AJ129" s="11"/>
      <c r="AK129" s="11"/>
      <c r="AL129" s="11"/>
      <c r="AM129" s="11"/>
      <c r="AN129" s="11"/>
      <c r="AO129" s="11"/>
      <c r="AP129" s="11"/>
      <c r="AQ129" s="11"/>
      <c r="AR129" s="11"/>
      <c r="AS129" s="11"/>
      <c r="AT129" s="11"/>
      <c r="AU129" s="11"/>
      <c r="AV129" s="11"/>
      <c r="AW129" s="11"/>
      <c r="AX129" s="11"/>
      <c r="AY129" s="11"/>
      <c r="AZ129" s="11"/>
      <c r="BA129" s="11"/>
      <c r="BB129" s="11"/>
      <c r="BC129" s="11"/>
      <c r="BD129" s="11"/>
    </row>
    <row r="130" spans="31:56" s="3" customFormat="1" ht="20.100000000000001" customHeight="1" x14ac:dyDescent="0.15">
      <c r="AE130" s="11"/>
      <c r="AF130" s="11"/>
      <c r="AG130" s="11"/>
      <c r="AH130" s="11"/>
      <c r="AI130" s="11"/>
      <c r="AJ130" s="11"/>
      <c r="AK130" s="11"/>
      <c r="AL130" s="11"/>
      <c r="AM130" s="11"/>
      <c r="AN130" s="11"/>
      <c r="AO130" s="11"/>
      <c r="AP130" s="11"/>
      <c r="AQ130" s="11"/>
      <c r="AR130" s="11"/>
      <c r="AS130" s="11"/>
      <c r="AT130" s="11"/>
      <c r="AU130" s="11"/>
      <c r="AV130" s="11"/>
      <c r="AW130" s="11"/>
      <c r="AX130" s="11"/>
      <c r="AY130" s="11"/>
      <c r="AZ130" s="11"/>
      <c r="BA130" s="11"/>
      <c r="BB130" s="11"/>
      <c r="BC130" s="11"/>
      <c r="BD130" s="11"/>
    </row>
    <row r="131" spans="31:56" s="3" customFormat="1" ht="20.100000000000001" customHeight="1" x14ac:dyDescent="0.15">
      <c r="AE131" s="11"/>
      <c r="AF131" s="11"/>
      <c r="AG131" s="11"/>
      <c r="AH131" s="11"/>
      <c r="AI131" s="11"/>
      <c r="AJ131" s="11"/>
      <c r="AK131" s="11"/>
      <c r="AL131" s="11"/>
      <c r="AM131" s="11"/>
      <c r="AN131" s="11"/>
      <c r="AO131" s="11"/>
      <c r="AP131" s="11"/>
      <c r="AQ131" s="11"/>
      <c r="AR131" s="11"/>
      <c r="AS131" s="11"/>
      <c r="AT131" s="11"/>
      <c r="AU131" s="11"/>
      <c r="AV131" s="11"/>
      <c r="AW131" s="11"/>
      <c r="AX131" s="11"/>
      <c r="AY131" s="11"/>
      <c r="AZ131" s="11"/>
      <c r="BA131" s="11"/>
      <c r="BB131" s="11"/>
      <c r="BC131" s="11"/>
      <c r="BD131" s="11"/>
    </row>
    <row r="132" spans="31:56" s="3" customFormat="1" ht="20.100000000000001" customHeight="1" x14ac:dyDescent="0.15">
      <c r="AE132" s="11"/>
      <c r="AF132" s="11"/>
      <c r="AG132" s="11"/>
      <c r="AH132" s="11"/>
      <c r="AI132" s="11"/>
      <c r="AJ132" s="11"/>
      <c r="AK132" s="11"/>
      <c r="AL132" s="11"/>
      <c r="AM132" s="11"/>
      <c r="AN132" s="11"/>
      <c r="AO132" s="11"/>
      <c r="AP132" s="11"/>
      <c r="AQ132" s="11"/>
      <c r="AR132" s="11"/>
      <c r="AS132" s="11"/>
      <c r="AT132" s="11"/>
      <c r="AU132" s="11"/>
      <c r="AV132" s="11"/>
      <c r="AW132" s="11"/>
      <c r="AX132" s="11"/>
      <c r="AY132" s="11"/>
      <c r="AZ132" s="11"/>
      <c r="BA132" s="11"/>
      <c r="BB132" s="11"/>
      <c r="BC132" s="11"/>
      <c r="BD132" s="11"/>
    </row>
    <row r="133" spans="31:56" s="3" customFormat="1" ht="20.100000000000001" customHeight="1" x14ac:dyDescent="0.15">
      <c r="AE133" s="11"/>
      <c r="AF133" s="11"/>
      <c r="AG133" s="11"/>
      <c r="AH133" s="11"/>
      <c r="AI133" s="11"/>
      <c r="AJ133" s="11"/>
      <c r="AK133" s="11"/>
      <c r="AL133" s="11"/>
      <c r="AM133" s="11"/>
      <c r="AN133" s="11"/>
      <c r="AO133" s="11"/>
      <c r="AP133" s="11"/>
      <c r="AQ133" s="11"/>
      <c r="AR133" s="11"/>
      <c r="AS133" s="11"/>
      <c r="AT133" s="11"/>
      <c r="AU133" s="11"/>
      <c r="AV133" s="11"/>
      <c r="AW133" s="11"/>
      <c r="AX133" s="11"/>
      <c r="AY133" s="11"/>
      <c r="AZ133" s="11"/>
      <c r="BA133" s="11"/>
      <c r="BB133" s="11"/>
      <c r="BC133" s="11"/>
      <c r="BD133" s="11"/>
    </row>
    <row r="134" spans="31:56" s="3" customFormat="1" ht="20.100000000000001" customHeight="1" x14ac:dyDescent="0.15">
      <c r="AE134" s="11"/>
      <c r="AF134" s="11"/>
      <c r="AG134" s="11"/>
      <c r="AH134" s="11"/>
      <c r="AI134" s="11"/>
      <c r="AJ134" s="11"/>
      <c r="AK134" s="11"/>
      <c r="AL134" s="11"/>
      <c r="AM134" s="11"/>
      <c r="AN134" s="11"/>
      <c r="AO134" s="11"/>
      <c r="AP134" s="11"/>
      <c r="AQ134" s="11"/>
      <c r="AR134" s="11"/>
      <c r="AS134" s="11"/>
      <c r="AT134" s="11"/>
      <c r="AU134" s="11"/>
      <c r="AV134" s="11"/>
      <c r="AW134" s="11"/>
      <c r="AX134" s="11"/>
      <c r="AY134" s="11"/>
      <c r="AZ134" s="11"/>
      <c r="BA134" s="11"/>
      <c r="BB134" s="11"/>
      <c r="BC134" s="11"/>
      <c r="BD134" s="11"/>
    </row>
    <row r="135" spans="31:56" s="3" customFormat="1" ht="20.100000000000001" customHeight="1" x14ac:dyDescent="0.15">
      <c r="AE135" s="11"/>
      <c r="AF135" s="11"/>
      <c r="AG135" s="11"/>
      <c r="AH135" s="11"/>
      <c r="AI135" s="11"/>
      <c r="AJ135" s="11"/>
      <c r="AK135" s="11"/>
      <c r="AL135" s="11"/>
      <c r="AM135" s="11"/>
      <c r="AN135" s="11"/>
      <c r="AO135" s="11"/>
      <c r="AP135" s="11"/>
      <c r="AQ135" s="11"/>
      <c r="AR135" s="11"/>
      <c r="AS135" s="11"/>
      <c r="AT135" s="11"/>
      <c r="AU135" s="11"/>
      <c r="AV135" s="11"/>
      <c r="AW135" s="11"/>
      <c r="AX135" s="11"/>
      <c r="AY135" s="11"/>
      <c r="AZ135" s="11"/>
      <c r="BA135" s="11"/>
      <c r="BB135" s="11"/>
      <c r="BC135" s="11"/>
      <c r="BD135" s="11"/>
    </row>
    <row r="136" spans="31:56" s="3" customFormat="1" ht="20.100000000000001" customHeight="1" x14ac:dyDescent="0.15">
      <c r="AE136" s="11"/>
      <c r="AF136" s="11"/>
      <c r="AG136" s="11"/>
      <c r="AH136" s="11"/>
      <c r="AI136" s="11"/>
      <c r="AJ136" s="11"/>
      <c r="AK136" s="11"/>
      <c r="AL136" s="11"/>
      <c r="AM136" s="11"/>
      <c r="AN136" s="11"/>
      <c r="AO136" s="11"/>
      <c r="AP136" s="11"/>
      <c r="AQ136" s="11"/>
      <c r="AR136" s="11"/>
      <c r="AS136" s="11"/>
      <c r="AT136" s="11"/>
      <c r="AU136" s="11"/>
      <c r="AV136" s="11"/>
      <c r="AW136" s="11"/>
      <c r="AX136" s="11"/>
      <c r="AY136" s="11"/>
      <c r="AZ136" s="11"/>
      <c r="BA136" s="11"/>
      <c r="BB136" s="11"/>
      <c r="BC136" s="11"/>
      <c r="BD136" s="11"/>
    </row>
    <row r="137" spans="31:56" s="3" customFormat="1" ht="20.100000000000001" customHeight="1" x14ac:dyDescent="0.15">
      <c r="AE137" s="11"/>
      <c r="AF137" s="11"/>
      <c r="AG137" s="11"/>
      <c r="AH137" s="11"/>
      <c r="AI137" s="11"/>
      <c r="AJ137" s="11"/>
      <c r="AK137" s="11"/>
      <c r="AL137" s="11"/>
      <c r="AM137" s="11"/>
      <c r="AN137" s="11"/>
      <c r="AO137" s="11"/>
      <c r="AP137" s="11"/>
      <c r="AQ137" s="11"/>
      <c r="AR137" s="11"/>
      <c r="AS137" s="11"/>
      <c r="AT137" s="11"/>
      <c r="AU137" s="11"/>
      <c r="AV137" s="11"/>
      <c r="AW137" s="11"/>
      <c r="AX137" s="11"/>
      <c r="AY137" s="11"/>
      <c r="AZ137" s="11"/>
      <c r="BA137" s="11"/>
      <c r="BB137" s="11"/>
      <c r="BC137" s="11"/>
      <c r="BD137" s="11"/>
    </row>
    <row r="138" spans="31:56" s="3" customFormat="1" ht="20.100000000000001" customHeight="1" x14ac:dyDescent="0.15">
      <c r="AE138" s="11"/>
      <c r="AF138" s="11"/>
      <c r="AG138" s="11"/>
      <c r="AH138" s="11"/>
      <c r="AI138" s="11"/>
      <c r="AJ138" s="11"/>
      <c r="AK138" s="11"/>
      <c r="AL138" s="11"/>
      <c r="AM138" s="11"/>
      <c r="AN138" s="11"/>
      <c r="AO138" s="11"/>
      <c r="AP138" s="11"/>
      <c r="AQ138" s="11"/>
      <c r="AR138" s="11"/>
      <c r="AS138" s="11"/>
      <c r="AT138" s="11"/>
      <c r="AU138" s="11"/>
      <c r="AV138" s="11"/>
      <c r="AW138" s="11"/>
      <c r="AX138" s="11"/>
      <c r="AY138" s="11"/>
      <c r="AZ138" s="11"/>
      <c r="BA138" s="11"/>
      <c r="BB138" s="11"/>
      <c r="BC138" s="11"/>
      <c r="BD138" s="11"/>
    </row>
    <row r="139" spans="31:56" s="3" customFormat="1" ht="20.100000000000001" customHeight="1" x14ac:dyDescent="0.15">
      <c r="AE139" s="11"/>
      <c r="AF139" s="11"/>
      <c r="AG139" s="11"/>
      <c r="AH139" s="11"/>
      <c r="AI139" s="11"/>
      <c r="AJ139" s="11"/>
      <c r="AK139" s="11"/>
      <c r="AL139" s="11"/>
      <c r="AM139" s="118"/>
      <c r="AN139" s="118"/>
      <c r="AO139" s="118"/>
      <c r="AP139" s="118"/>
      <c r="AQ139" s="11"/>
      <c r="AR139" s="11"/>
      <c r="AS139" s="11"/>
      <c r="AT139" s="11"/>
      <c r="AU139" s="11"/>
      <c r="AV139" s="11"/>
      <c r="AW139" s="11"/>
      <c r="AX139" s="11"/>
      <c r="AY139" s="11"/>
      <c r="AZ139" s="11"/>
      <c r="BA139" s="11"/>
      <c r="BB139" s="11"/>
      <c r="BC139" s="11"/>
      <c r="BD139" s="11"/>
    </row>
    <row r="140" spans="31:56" s="3" customFormat="1" ht="20.100000000000001" customHeight="1" x14ac:dyDescent="0.15">
      <c r="AE140" s="11"/>
      <c r="AF140" s="11"/>
      <c r="AG140" s="11"/>
      <c r="AH140" s="11"/>
      <c r="AI140" s="11"/>
      <c r="AJ140" s="11"/>
      <c r="AK140" s="11"/>
      <c r="AL140" s="11"/>
      <c r="AM140" s="118"/>
      <c r="AN140" s="118"/>
      <c r="AO140" s="118"/>
      <c r="AP140" s="118"/>
      <c r="AQ140" s="11"/>
      <c r="AR140" s="11"/>
      <c r="AS140" s="11"/>
      <c r="AT140" s="11"/>
      <c r="AU140" s="11"/>
      <c r="AV140" s="11"/>
      <c r="AW140" s="11"/>
      <c r="AX140" s="11"/>
      <c r="AY140" s="11"/>
      <c r="AZ140" s="11"/>
      <c r="BA140" s="11"/>
      <c r="BB140" s="11"/>
      <c r="BC140" s="11"/>
      <c r="BD140" s="11"/>
    </row>
    <row r="141" spans="31:56" s="3" customFormat="1" ht="20.100000000000001" customHeight="1" x14ac:dyDescent="0.15">
      <c r="AE141" s="11"/>
      <c r="AF141" s="11"/>
      <c r="AG141" s="11"/>
      <c r="AH141" s="11"/>
      <c r="AI141" s="11"/>
      <c r="AJ141" s="11"/>
      <c r="AK141" s="11"/>
      <c r="AL141" s="11"/>
      <c r="AM141" s="118"/>
      <c r="AN141" s="118"/>
      <c r="AO141" s="118"/>
      <c r="AP141" s="118"/>
      <c r="AQ141" s="11"/>
      <c r="AR141" s="11"/>
      <c r="AS141" s="11"/>
      <c r="AT141" s="11"/>
      <c r="AU141" s="11"/>
      <c r="AV141" s="11"/>
      <c r="AW141" s="11"/>
      <c r="AX141" s="11"/>
      <c r="AY141" s="11"/>
      <c r="AZ141" s="11"/>
      <c r="BA141" s="11"/>
      <c r="BB141" s="11"/>
      <c r="BC141" s="11"/>
      <c r="BD141" s="11"/>
    </row>
    <row r="142" spans="31:56" s="3" customFormat="1" ht="20.100000000000001" customHeight="1" x14ac:dyDescent="0.15">
      <c r="AE142" s="11"/>
      <c r="AF142" s="11"/>
      <c r="AG142" s="11"/>
      <c r="AH142" s="11"/>
      <c r="AI142" s="11"/>
      <c r="AJ142" s="11"/>
      <c r="AK142" s="11"/>
      <c r="AL142" s="11"/>
      <c r="AM142" s="118"/>
      <c r="AN142" s="118"/>
      <c r="AO142" s="118"/>
      <c r="AP142" s="118"/>
      <c r="AQ142" s="11"/>
      <c r="AR142" s="11"/>
      <c r="AS142" s="11"/>
      <c r="AT142" s="11"/>
      <c r="AU142" s="11"/>
      <c r="AV142" s="11"/>
      <c r="AW142" s="11"/>
      <c r="AX142" s="11"/>
      <c r="AY142" s="11"/>
      <c r="AZ142" s="11"/>
      <c r="BA142" s="11"/>
      <c r="BB142" s="11"/>
      <c r="BC142" s="11"/>
      <c r="BD142" s="11"/>
    </row>
    <row r="143" spans="31:56" s="3" customFormat="1" ht="20.100000000000001" customHeight="1" x14ac:dyDescent="0.15">
      <c r="AE143" s="11"/>
      <c r="AF143" s="11"/>
      <c r="AG143" s="11"/>
      <c r="AH143" s="11"/>
      <c r="AI143" s="11"/>
      <c r="AJ143" s="11"/>
      <c r="AK143" s="11"/>
      <c r="AL143" s="11"/>
      <c r="AM143" s="118"/>
      <c r="AN143" s="118"/>
      <c r="AO143" s="118"/>
      <c r="AP143" s="118"/>
      <c r="AQ143" s="11"/>
      <c r="AR143" s="11"/>
      <c r="AS143" s="11"/>
      <c r="AT143" s="11"/>
      <c r="AU143" s="11"/>
      <c r="AV143" s="11"/>
      <c r="AW143" s="11"/>
      <c r="AX143" s="11"/>
      <c r="AY143" s="11"/>
      <c r="AZ143" s="11"/>
      <c r="BA143" s="11"/>
      <c r="BB143" s="11"/>
      <c r="BC143" s="11"/>
      <c r="BD143" s="11"/>
    </row>
    <row r="144" spans="31:56" ht="20.100000000000001" customHeight="1" x14ac:dyDescent="0.15"/>
    <row r="145" ht="20.100000000000001" customHeight="1" x14ac:dyDescent="0.15"/>
    <row r="146" ht="20.100000000000001" customHeight="1" x14ac:dyDescent="0.15"/>
    <row r="147" ht="20.100000000000001" customHeight="1" x14ac:dyDescent="0.15"/>
    <row r="148" ht="20.100000000000001" customHeight="1" x14ac:dyDescent="0.15"/>
    <row r="149" ht="20.100000000000001" customHeight="1" x14ac:dyDescent="0.15"/>
    <row r="150" ht="20.100000000000001" customHeight="1" x14ac:dyDescent="0.15"/>
    <row r="151" ht="20.100000000000001" customHeight="1" x14ac:dyDescent="0.15"/>
    <row r="152" ht="20.100000000000001" customHeight="1" x14ac:dyDescent="0.15"/>
    <row r="153" ht="20.100000000000001" customHeight="1" x14ac:dyDescent="0.15"/>
    <row r="154" ht="20.100000000000001" customHeight="1" x14ac:dyDescent="0.15"/>
    <row r="155" ht="20.100000000000001" customHeight="1" x14ac:dyDescent="0.15"/>
    <row r="156" ht="20.100000000000001" customHeight="1" x14ac:dyDescent="0.15"/>
    <row r="157" ht="20.100000000000001" customHeight="1" x14ac:dyDescent="0.15"/>
    <row r="158" ht="20.100000000000001" customHeight="1" x14ac:dyDescent="0.15"/>
    <row r="159" ht="20.100000000000001" customHeight="1" x14ac:dyDescent="0.15"/>
  </sheetData>
  <sheetProtection algorithmName="SHA-512" hashValue="ztQtao6CYwHk0a/Nv+5hNjgiF/OSCYEfjBCavEKPThPj9egUozaP9UAp9NwpCvQMCdJ0A9iLLL9NrWu01FJ49A==" saltValue="VakZ2RjvNS6cmCMhuoPTew==" spinCount="100000" sheet="1" selectLockedCells="1"/>
  <mergeCells count="187">
    <mergeCell ref="W45:Y45"/>
    <mergeCell ref="B45:G45"/>
    <mergeCell ref="H45:J45"/>
    <mergeCell ref="K45:M45"/>
    <mergeCell ref="N45:P45"/>
    <mergeCell ref="Q45:S45"/>
    <mergeCell ref="T45:V45"/>
    <mergeCell ref="T43:V43"/>
    <mergeCell ref="W43:Y43"/>
    <mergeCell ref="B44:D44"/>
    <mergeCell ref="E44:G44"/>
    <mergeCell ref="H44:J44"/>
    <mergeCell ref="K44:M44"/>
    <mergeCell ref="N44:P44"/>
    <mergeCell ref="Q44:S44"/>
    <mergeCell ref="T44:V44"/>
    <mergeCell ref="W44:Y44"/>
    <mergeCell ref="B43:D43"/>
    <mergeCell ref="E43:G43"/>
    <mergeCell ref="H43:J43"/>
    <mergeCell ref="K43:M43"/>
    <mergeCell ref="N43:P43"/>
    <mergeCell ref="Q43:S43"/>
    <mergeCell ref="T41:V41"/>
    <mergeCell ref="W41:Y41"/>
    <mergeCell ref="B42:D42"/>
    <mergeCell ref="E42:G42"/>
    <mergeCell ref="H42:J42"/>
    <mergeCell ref="K42:M42"/>
    <mergeCell ref="N42:P42"/>
    <mergeCell ref="Q42:S42"/>
    <mergeCell ref="T42:V42"/>
    <mergeCell ref="W42:Y42"/>
    <mergeCell ref="B41:D41"/>
    <mergeCell ref="E41:G41"/>
    <mergeCell ref="H41:J41"/>
    <mergeCell ref="K41:M41"/>
    <mergeCell ref="N41:P41"/>
    <mergeCell ref="Q41:S41"/>
    <mergeCell ref="T39:V39"/>
    <mergeCell ref="W39:Y39"/>
    <mergeCell ref="B40:D40"/>
    <mergeCell ref="E40:G40"/>
    <mergeCell ref="H40:J40"/>
    <mergeCell ref="K40:M40"/>
    <mergeCell ref="N40:P40"/>
    <mergeCell ref="Q40:S40"/>
    <mergeCell ref="T40:V40"/>
    <mergeCell ref="W40:Y40"/>
    <mergeCell ref="B39:D39"/>
    <mergeCell ref="E39:G39"/>
    <mergeCell ref="H39:J39"/>
    <mergeCell ref="K39:M39"/>
    <mergeCell ref="N39:P39"/>
    <mergeCell ref="Q39:S39"/>
    <mergeCell ref="B38:D38"/>
    <mergeCell ref="E38:G38"/>
    <mergeCell ref="H38:J38"/>
    <mergeCell ref="K38:M38"/>
    <mergeCell ref="N38:P38"/>
    <mergeCell ref="Q38:S38"/>
    <mergeCell ref="T38:V38"/>
    <mergeCell ref="W38:Y38"/>
    <mergeCell ref="B37:D37"/>
    <mergeCell ref="E37:G37"/>
    <mergeCell ref="H37:J37"/>
    <mergeCell ref="K37:M37"/>
    <mergeCell ref="N37:P37"/>
    <mergeCell ref="Q37:S37"/>
    <mergeCell ref="B36:D36"/>
    <mergeCell ref="E36:G36"/>
    <mergeCell ref="H36:J36"/>
    <mergeCell ref="K36:M36"/>
    <mergeCell ref="N36:P36"/>
    <mergeCell ref="Q36:S36"/>
    <mergeCell ref="T36:V36"/>
    <mergeCell ref="W36:Y36"/>
    <mergeCell ref="T37:V37"/>
    <mergeCell ref="W37:Y37"/>
    <mergeCell ref="T33:V34"/>
    <mergeCell ref="W33:Y34"/>
    <mergeCell ref="AJ33:AK33"/>
    <mergeCell ref="B35:D35"/>
    <mergeCell ref="E35:G35"/>
    <mergeCell ref="H35:J35"/>
    <mergeCell ref="K35:M35"/>
    <mergeCell ref="N35:P35"/>
    <mergeCell ref="Q35:S35"/>
    <mergeCell ref="T35:V35"/>
    <mergeCell ref="W35:Y35"/>
    <mergeCell ref="B30:G30"/>
    <mergeCell ref="H30:J30"/>
    <mergeCell ref="K30:M30"/>
    <mergeCell ref="N30:P30"/>
    <mergeCell ref="Q30:S30"/>
    <mergeCell ref="B33:D34"/>
    <mergeCell ref="E33:G34"/>
    <mergeCell ref="H33:J34"/>
    <mergeCell ref="K33:M34"/>
    <mergeCell ref="N33:P34"/>
    <mergeCell ref="Q33:S34"/>
    <mergeCell ref="B29:C29"/>
    <mergeCell ref="D29:G29"/>
    <mergeCell ref="H29:J29"/>
    <mergeCell ref="K29:M29"/>
    <mergeCell ref="N29:P29"/>
    <mergeCell ref="Q29:S29"/>
    <mergeCell ref="B28:C28"/>
    <mergeCell ref="D28:G28"/>
    <mergeCell ref="H28:J28"/>
    <mergeCell ref="K28:M28"/>
    <mergeCell ref="N28:P28"/>
    <mergeCell ref="Q28:S28"/>
    <mergeCell ref="B27:C27"/>
    <mergeCell ref="D27:G27"/>
    <mergeCell ref="H27:J27"/>
    <mergeCell ref="K27:M27"/>
    <mergeCell ref="N27:P27"/>
    <mergeCell ref="Q27:S27"/>
    <mergeCell ref="B26:C26"/>
    <mergeCell ref="D26:G26"/>
    <mergeCell ref="H26:J26"/>
    <mergeCell ref="K26:M26"/>
    <mergeCell ref="N26:P26"/>
    <mergeCell ref="Q26:S26"/>
    <mergeCell ref="B25:C25"/>
    <mergeCell ref="D25:G25"/>
    <mergeCell ref="H25:J25"/>
    <mergeCell ref="K25:M25"/>
    <mergeCell ref="N25:P25"/>
    <mergeCell ref="Q25:S25"/>
    <mergeCell ref="B24:C24"/>
    <mergeCell ref="D24:G24"/>
    <mergeCell ref="H24:J24"/>
    <mergeCell ref="K24:M24"/>
    <mergeCell ref="N24:P24"/>
    <mergeCell ref="Q24:S24"/>
    <mergeCell ref="B23:C23"/>
    <mergeCell ref="D23:G23"/>
    <mergeCell ref="H23:J23"/>
    <mergeCell ref="K23:M23"/>
    <mergeCell ref="N23:P23"/>
    <mergeCell ref="Q23:S23"/>
    <mergeCell ref="N20:P21"/>
    <mergeCell ref="Q20:S21"/>
    <mergeCell ref="B22:C22"/>
    <mergeCell ref="D22:G22"/>
    <mergeCell ref="H22:J22"/>
    <mergeCell ref="K22:M22"/>
    <mergeCell ref="N22:P22"/>
    <mergeCell ref="Q22:S22"/>
    <mergeCell ref="B15:G15"/>
    <mergeCell ref="H15:I15"/>
    <mergeCell ref="B20:C21"/>
    <mergeCell ref="D20:G21"/>
    <mergeCell ref="H20:J21"/>
    <mergeCell ref="K20:M21"/>
    <mergeCell ref="B13:C13"/>
    <mergeCell ref="D13:G13"/>
    <mergeCell ref="H13:I13"/>
    <mergeCell ref="B14:C14"/>
    <mergeCell ref="D14:G14"/>
    <mergeCell ref="H14:I14"/>
    <mergeCell ref="B11:C11"/>
    <mergeCell ref="D11:G11"/>
    <mergeCell ref="H11:I11"/>
    <mergeCell ref="B12:C12"/>
    <mergeCell ref="D12:G12"/>
    <mergeCell ref="H12:I12"/>
    <mergeCell ref="B9:C9"/>
    <mergeCell ref="D9:G9"/>
    <mergeCell ref="H9:I9"/>
    <mergeCell ref="B10:C10"/>
    <mergeCell ref="D10:G10"/>
    <mergeCell ref="H10:I10"/>
    <mergeCell ref="B7:C7"/>
    <mergeCell ref="D7:G7"/>
    <mergeCell ref="H7:I7"/>
    <mergeCell ref="B8:C8"/>
    <mergeCell ref="D8:G8"/>
    <mergeCell ref="H8:I8"/>
    <mergeCell ref="B2:AC2"/>
    <mergeCell ref="K3:N3"/>
    <mergeCell ref="P3:S3"/>
    <mergeCell ref="B5:C6"/>
    <mergeCell ref="D5:G6"/>
    <mergeCell ref="H5:I6"/>
  </mergeCells>
  <phoneticPr fontId="4"/>
  <conditionalFormatting sqref="B22:G29">
    <cfRule type="expression" dxfId="10" priority="34">
      <formula>$AH$3&lt;&gt;2</formula>
    </cfRule>
  </conditionalFormatting>
  <conditionalFormatting sqref="B7:I14">
    <cfRule type="expression" dxfId="9" priority="279" stopIfTrue="1">
      <formula>$AH$3&lt;&gt;2</formula>
    </cfRule>
  </conditionalFormatting>
  <conditionalFormatting sqref="B35:P44">
    <cfRule type="expression" dxfId="8" priority="57" stopIfTrue="1">
      <formula>$AH$3&lt;&gt;2</formula>
    </cfRule>
  </conditionalFormatting>
  <conditionalFormatting sqref="H30:J30">
    <cfRule type="expression" dxfId="7" priority="32">
      <formula>$AH$3&lt;&gt;2</formula>
    </cfRule>
  </conditionalFormatting>
  <conditionalFormatting sqref="H45:J45">
    <cfRule type="expression" dxfId="6" priority="348">
      <formula>$AH$3&lt;&gt;2</formula>
    </cfRule>
  </conditionalFormatting>
  <conditionalFormatting sqref="H22:P29">
    <cfRule type="expression" dxfId="5" priority="207" stopIfTrue="1">
      <formula>$AH$3&lt;&gt;2</formula>
    </cfRule>
  </conditionalFormatting>
  <conditionalFormatting sqref="J3">
    <cfRule type="expression" dxfId="4" priority="344" stopIfTrue="1">
      <formula>$AH$3&lt;&gt;2</formula>
    </cfRule>
  </conditionalFormatting>
  <conditionalFormatting sqref="O3">
    <cfRule type="expression" dxfId="3" priority="343" stopIfTrue="1">
      <formula>$AH$3&lt;&gt;2</formula>
    </cfRule>
  </conditionalFormatting>
  <conditionalFormatting sqref="Q22:S30">
    <cfRule type="expression" dxfId="2" priority="31">
      <formula>$AH$3&lt;&gt;2</formula>
    </cfRule>
  </conditionalFormatting>
  <conditionalFormatting sqref="Q35:Y45">
    <cfRule type="expression" dxfId="1" priority="1">
      <formula>$AH$3&lt;&gt;2</formula>
    </cfRule>
  </conditionalFormatting>
  <dataValidations count="3">
    <dataValidation type="list" allowBlank="1" showInputMessage="1" showErrorMessage="1" sqref="E35:G44" xr:uid="{00000000-0002-0000-0B00-000000000000}">
      <formula1>方位</formula1>
    </dataValidation>
    <dataValidation type="list" allowBlank="1" showInputMessage="1" showErrorMessage="1" sqref="D7:G14" xr:uid="{00000000-0002-0000-0B00-000001000000}">
      <formula1>"基礎断熱,玄関土間,勝手口土間,その他"</formula1>
    </dataValidation>
    <dataValidation type="list" allowBlank="1" showInputMessage="1" showErrorMessage="1" sqref="N22:P29 N35:P44" xr:uid="{00000000-0002-0000-0B00-000002000000}">
      <formula1>$AG$22:$AG$26</formula1>
    </dataValidation>
  </dataValidations>
  <pageMargins left="0.70866141732283472" right="0.70866141732283472" top="0.74803149606299213" bottom="0.74803149606299213" header="0.31496062992125984" footer="0.31496062992125984"/>
  <pageSetup paperSize="9" scale="81" orientation="portrait" r:id="rId1"/>
  <headerFooter>
    <oddHeader xml:space="preserve">&amp;RVer3.6
</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8744" r:id="rId4" name="Option Button 24">
              <controlPr defaultSize="0" autoFill="0" autoLine="0" autoPict="0">
                <anchor moveWithCells="1">
                  <from>
                    <xdr:col>9</xdr:col>
                    <xdr:colOff>28575</xdr:colOff>
                    <xdr:row>2</xdr:row>
                    <xdr:rowOff>47625</xdr:rowOff>
                  </from>
                  <to>
                    <xdr:col>13</xdr:col>
                    <xdr:colOff>219075</xdr:colOff>
                    <xdr:row>2</xdr:row>
                    <xdr:rowOff>285750</xdr:rowOff>
                  </to>
                </anchor>
              </controlPr>
            </control>
          </mc:Choice>
        </mc:AlternateContent>
        <mc:AlternateContent xmlns:mc="http://schemas.openxmlformats.org/markup-compatibility/2006">
          <mc:Choice Requires="x14">
            <control shapeId="158745" r:id="rId5" name="Option Button 25">
              <controlPr defaultSize="0" autoFill="0" autoLine="0" autoPict="0">
                <anchor moveWithCells="1">
                  <from>
                    <xdr:col>14</xdr:col>
                    <xdr:colOff>28575</xdr:colOff>
                    <xdr:row>2</xdr:row>
                    <xdr:rowOff>57150</xdr:rowOff>
                  </from>
                  <to>
                    <xdr:col>18</xdr:col>
                    <xdr:colOff>219075</xdr:colOff>
                    <xdr:row>2</xdr:row>
                    <xdr:rowOff>295275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theme="8" tint="0.79998168889431442"/>
  </sheetPr>
  <dimension ref="A1:AK16"/>
  <sheetViews>
    <sheetView workbookViewId="0">
      <selection sqref="A1:AC1"/>
    </sheetView>
  </sheetViews>
  <sheetFormatPr defaultColWidth="9" defaultRowHeight="13.5" x14ac:dyDescent="0.15"/>
  <cols>
    <col min="1" max="26" width="4.125" style="112" customWidth="1"/>
    <col min="27" max="29" width="2.5" style="112" customWidth="1"/>
    <col min="30" max="30" width="9" style="112" customWidth="1"/>
    <col min="31" max="31" width="7.75" style="112" hidden="1" customWidth="1"/>
    <col min="32" max="32" width="5" style="112" hidden="1" customWidth="1"/>
    <col min="33" max="33" width="7.125" style="112" hidden="1" customWidth="1"/>
    <col min="34" max="34" width="5" style="112" hidden="1" customWidth="1"/>
    <col min="35" max="36" width="6" style="112" hidden="1" customWidth="1"/>
    <col min="37" max="37" width="9" style="112" customWidth="1"/>
    <col min="38" max="16384" width="9" style="112"/>
  </cols>
  <sheetData>
    <row r="1" spans="1:37" ht="27.75" customHeight="1" x14ac:dyDescent="0.15">
      <c r="A1" s="730" t="s">
        <v>322</v>
      </c>
      <c r="B1" s="730"/>
      <c r="C1" s="730"/>
      <c r="D1" s="730"/>
      <c r="E1" s="730"/>
      <c r="F1" s="730"/>
      <c r="G1" s="730"/>
      <c r="H1" s="730"/>
      <c r="I1" s="730"/>
      <c r="J1" s="730"/>
      <c r="K1" s="730"/>
      <c r="L1" s="730"/>
      <c r="M1" s="730"/>
      <c r="N1" s="730"/>
      <c r="O1" s="730"/>
      <c r="P1" s="730"/>
      <c r="Q1" s="730"/>
      <c r="R1" s="730"/>
      <c r="S1" s="730"/>
      <c r="T1" s="730"/>
      <c r="U1" s="730"/>
      <c r="V1" s="730"/>
      <c r="W1" s="730"/>
      <c r="X1" s="730"/>
      <c r="Y1" s="730"/>
      <c r="Z1" s="730"/>
      <c r="AA1" s="730"/>
      <c r="AB1" s="730"/>
      <c r="AC1" s="730"/>
    </row>
    <row r="2" spans="1:37" ht="81" customHeight="1" x14ac:dyDescent="0.15">
      <c r="A2" s="731" t="s">
        <v>340</v>
      </c>
      <c r="B2" s="732"/>
      <c r="C2" s="732"/>
      <c r="D2" s="732"/>
      <c r="E2" s="732"/>
      <c r="F2" s="732"/>
      <c r="G2" s="732"/>
      <c r="H2" s="732"/>
      <c r="I2" s="732"/>
      <c r="J2" s="732"/>
      <c r="K2" s="732"/>
      <c r="L2" s="732"/>
      <c r="M2" s="732"/>
      <c r="N2" s="732"/>
      <c r="O2" s="732"/>
      <c r="P2" s="732"/>
      <c r="Q2" s="732"/>
      <c r="R2" s="732"/>
      <c r="S2" s="732"/>
      <c r="T2" s="732"/>
      <c r="U2" s="732"/>
      <c r="V2" s="732"/>
      <c r="W2" s="732"/>
      <c r="X2" s="732"/>
      <c r="Y2" s="732"/>
      <c r="Z2" s="732"/>
      <c r="AA2" s="732"/>
      <c r="AB2" s="732"/>
      <c r="AC2" s="732"/>
      <c r="AH2" s="119" t="s">
        <v>376</v>
      </c>
    </row>
    <row r="3" spans="1:37" ht="26.25" customHeight="1" thickBot="1" x14ac:dyDescent="0.2">
      <c r="A3" s="113"/>
      <c r="B3" s="114"/>
      <c r="C3" s="114"/>
      <c r="D3" s="114"/>
      <c r="E3" s="114"/>
      <c r="F3" s="114"/>
      <c r="G3" s="114"/>
      <c r="H3" s="114"/>
      <c r="I3" s="114"/>
      <c r="J3" s="114"/>
      <c r="K3" s="114"/>
      <c r="L3" s="114"/>
      <c r="M3" s="114"/>
      <c r="N3" s="114"/>
      <c r="O3" s="114"/>
      <c r="P3" s="114"/>
      <c r="Q3" s="114"/>
      <c r="R3" s="114"/>
      <c r="S3" s="114"/>
      <c r="T3" s="114"/>
      <c r="U3" s="114"/>
      <c r="V3" s="114"/>
      <c r="W3" s="114"/>
      <c r="X3" s="114"/>
      <c r="Y3" s="114"/>
      <c r="Z3" s="114"/>
      <c r="AA3" s="114"/>
      <c r="AB3" s="114"/>
      <c r="AC3" s="114"/>
      <c r="AD3" s="114"/>
      <c r="AE3" s="114"/>
      <c r="AF3" s="114"/>
      <c r="AG3" s="114"/>
      <c r="AH3" s="103">
        <f>共通条件・結果!AH3</f>
        <v>1</v>
      </c>
      <c r="AI3" s="114"/>
      <c r="AJ3" s="114"/>
      <c r="AK3" s="114"/>
    </row>
    <row r="4" spans="1:37" ht="26.25" customHeight="1" x14ac:dyDescent="0.15">
      <c r="A4" s="733" t="s">
        <v>26</v>
      </c>
      <c r="B4" s="725"/>
      <c r="C4" s="725" t="s">
        <v>27</v>
      </c>
      <c r="D4" s="725"/>
      <c r="E4" s="725"/>
      <c r="F4" s="725"/>
      <c r="G4" s="724" t="s">
        <v>323</v>
      </c>
      <c r="H4" s="725"/>
      <c r="I4" s="724" t="s">
        <v>324</v>
      </c>
      <c r="J4" s="725"/>
      <c r="K4" s="724" t="s">
        <v>325</v>
      </c>
      <c r="L4" s="725"/>
      <c r="M4" s="724" t="s">
        <v>326</v>
      </c>
      <c r="N4" s="725"/>
      <c r="O4" s="724" t="s">
        <v>327</v>
      </c>
      <c r="P4" s="724"/>
      <c r="Q4" s="724" t="s">
        <v>328</v>
      </c>
      <c r="R4" s="724"/>
      <c r="S4" s="724" t="s">
        <v>329</v>
      </c>
      <c r="T4" s="725"/>
      <c r="U4" s="724" t="s">
        <v>330</v>
      </c>
      <c r="V4" s="725"/>
      <c r="W4" s="724" t="s">
        <v>331</v>
      </c>
      <c r="X4" s="725"/>
      <c r="Y4" s="724" t="s">
        <v>332</v>
      </c>
      <c r="Z4" s="725"/>
      <c r="AA4" s="724" t="s">
        <v>411</v>
      </c>
      <c r="AB4" s="725"/>
      <c r="AC4" s="727"/>
      <c r="AD4" s="114"/>
      <c r="AE4" s="114"/>
      <c r="AF4" s="729"/>
      <c r="AG4" s="729"/>
      <c r="AH4" s="729"/>
      <c r="AI4" s="729"/>
      <c r="AJ4" s="729"/>
      <c r="AK4" s="114"/>
    </row>
    <row r="5" spans="1:37" ht="26.25" customHeight="1" thickBot="1" x14ac:dyDescent="0.2">
      <c r="A5" s="734"/>
      <c r="B5" s="726"/>
      <c r="C5" s="726"/>
      <c r="D5" s="726"/>
      <c r="E5" s="726"/>
      <c r="F5" s="726"/>
      <c r="G5" s="726"/>
      <c r="H5" s="726"/>
      <c r="I5" s="726"/>
      <c r="J5" s="726"/>
      <c r="K5" s="726"/>
      <c r="L5" s="726"/>
      <c r="M5" s="726"/>
      <c r="N5" s="726"/>
      <c r="O5" s="735"/>
      <c r="P5" s="735"/>
      <c r="Q5" s="735"/>
      <c r="R5" s="735"/>
      <c r="S5" s="726"/>
      <c r="T5" s="726"/>
      <c r="U5" s="726"/>
      <c r="V5" s="726"/>
      <c r="W5" s="726"/>
      <c r="X5" s="726"/>
      <c r="Y5" s="726"/>
      <c r="Z5" s="726"/>
      <c r="AA5" s="726"/>
      <c r="AB5" s="726"/>
      <c r="AC5" s="728"/>
      <c r="AD5" s="114"/>
      <c r="AE5" s="115" t="s">
        <v>333</v>
      </c>
      <c r="AF5" s="116" t="s">
        <v>334</v>
      </c>
      <c r="AG5" s="117" t="s">
        <v>335</v>
      </c>
      <c r="AH5" s="116" t="s">
        <v>336</v>
      </c>
      <c r="AI5" s="116" t="s">
        <v>337</v>
      </c>
      <c r="AJ5" s="116" t="s">
        <v>338</v>
      </c>
      <c r="AK5" s="114"/>
    </row>
    <row r="6" spans="1:37" ht="26.25" customHeight="1" x14ac:dyDescent="0.15">
      <c r="A6" s="721"/>
      <c r="B6" s="722"/>
      <c r="C6" s="723"/>
      <c r="D6" s="723"/>
      <c r="E6" s="723"/>
      <c r="F6" s="723"/>
      <c r="G6" s="719"/>
      <c r="H6" s="719"/>
      <c r="I6" s="719"/>
      <c r="J6" s="719"/>
      <c r="K6" s="719"/>
      <c r="L6" s="719"/>
      <c r="M6" s="719"/>
      <c r="N6" s="719"/>
      <c r="O6" s="719"/>
      <c r="P6" s="719"/>
      <c r="Q6" s="719"/>
      <c r="R6" s="719"/>
      <c r="S6" s="719"/>
      <c r="T6" s="719"/>
      <c r="U6" s="719"/>
      <c r="V6" s="719"/>
      <c r="W6" s="719"/>
      <c r="X6" s="719"/>
      <c r="Y6" s="720" t="str">
        <f>IF(Q6="","",IF(-1&lt;=Q6,"(1)",IF(G6+M6&gt;=3,"(3)1","(3)2")))</f>
        <v/>
      </c>
      <c r="Z6" s="720"/>
      <c r="AA6" s="717" t="str">
        <f>IF(Q6="","",IF(IF(Y6="(1)",AF6,AH6)&lt;0.05,"0.05",IF(Y6="(1)",AF6,AH6)))</f>
        <v/>
      </c>
      <c r="AB6" s="717"/>
      <c r="AC6" s="718"/>
      <c r="AD6" s="114"/>
      <c r="AE6" s="115">
        <f>IF(O6&gt;0.4,"0.4",O6)</f>
        <v>0</v>
      </c>
      <c r="AF6" s="115">
        <f>1.8-1.36*(G6*(AE6+S6)+M6*(AE6-Q6))^0.15-0.01*(6.14-G6)*((I6+0.5*K6)*AG6)^0.5</f>
        <v>1.8</v>
      </c>
      <c r="AG6" s="115">
        <f>IF(MAX(U6,W6)&lt;=0.9,MAX(U6,W6),"0.9")</f>
        <v>0</v>
      </c>
      <c r="AH6" s="115">
        <f>IF((G6+M6)&gt;=3,AI6,AJ6)</f>
        <v>1.8</v>
      </c>
      <c r="AI6" s="115">
        <f>1.8-1.47*(G6+M6)^0.08</f>
        <v>1.8</v>
      </c>
      <c r="AJ6" s="115">
        <f>1.8-1.36*(G6+M6)^0.15</f>
        <v>1.8</v>
      </c>
      <c r="AK6" s="114"/>
    </row>
    <row r="7" spans="1:37" ht="26.25" customHeight="1" x14ac:dyDescent="0.15">
      <c r="A7" s="714"/>
      <c r="B7" s="715"/>
      <c r="C7" s="716"/>
      <c r="D7" s="716"/>
      <c r="E7" s="716"/>
      <c r="F7" s="716"/>
      <c r="G7" s="711"/>
      <c r="H7" s="711"/>
      <c r="I7" s="711"/>
      <c r="J7" s="711"/>
      <c r="K7" s="711"/>
      <c r="L7" s="711"/>
      <c r="M7" s="711"/>
      <c r="N7" s="711"/>
      <c r="O7" s="711"/>
      <c r="P7" s="711"/>
      <c r="Q7" s="711"/>
      <c r="R7" s="711"/>
      <c r="S7" s="711"/>
      <c r="T7" s="711"/>
      <c r="U7" s="711"/>
      <c r="V7" s="711"/>
      <c r="W7" s="711"/>
      <c r="X7" s="711"/>
      <c r="Y7" s="712" t="str">
        <f>IF(Q7="","",IF(-1&lt;=Q7,"(1)",IF(G7+M7&gt;=3,"(3)1","(3)2")))</f>
        <v/>
      </c>
      <c r="Z7" s="713"/>
      <c r="AA7" s="706" t="str">
        <f t="shared" ref="AA7:AA13" si="0">IF(Q7="","",IF(IF(Y7="(1)",AF7,AH7)&lt;0.05,"0.05",IF(Y7="(1)",AF7,AH7)))</f>
        <v/>
      </c>
      <c r="AB7" s="706"/>
      <c r="AC7" s="707"/>
      <c r="AD7" s="114"/>
      <c r="AE7" s="115">
        <f>IF(O7&gt;0.4,"0.4",O7)</f>
        <v>0</v>
      </c>
      <c r="AF7" s="115">
        <f>1.8-1.36*(G7*(AE7+S7)+M7*(AE7-Q7))^0.15-0.01*(6.14-G7)*((I7+0.5*K7)*AG7)^0.5</f>
        <v>1.8</v>
      </c>
      <c r="AG7" s="115">
        <f>IF(MAX(U7,W7)&lt;=0.9,MAX(U7,W7),"0.9")</f>
        <v>0</v>
      </c>
      <c r="AH7" s="115">
        <f>IF((G7+M7)&gt;=3,AI7,AJ7)</f>
        <v>1.8</v>
      </c>
      <c r="AI7" s="115">
        <f>1.8-1.47*(G7+M7)^0.08</f>
        <v>1.8</v>
      </c>
      <c r="AJ7" s="115">
        <f>1.8-1.36*(G7+M7)^0.15</f>
        <v>1.8</v>
      </c>
      <c r="AK7" s="114"/>
    </row>
    <row r="8" spans="1:37" ht="26.25" customHeight="1" x14ac:dyDescent="0.15">
      <c r="A8" s="714"/>
      <c r="B8" s="715"/>
      <c r="C8" s="716"/>
      <c r="D8" s="716"/>
      <c r="E8" s="716"/>
      <c r="F8" s="716"/>
      <c r="G8" s="711"/>
      <c r="H8" s="711"/>
      <c r="I8" s="711"/>
      <c r="J8" s="711"/>
      <c r="K8" s="711"/>
      <c r="L8" s="711"/>
      <c r="M8" s="711"/>
      <c r="N8" s="711"/>
      <c r="O8" s="711"/>
      <c r="P8" s="711"/>
      <c r="Q8" s="711"/>
      <c r="R8" s="711"/>
      <c r="S8" s="711"/>
      <c r="T8" s="711"/>
      <c r="U8" s="711"/>
      <c r="V8" s="711"/>
      <c r="W8" s="711"/>
      <c r="X8" s="711"/>
      <c r="Y8" s="712" t="str">
        <f t="shared" ref="Y8:Y13" si="1">IF(Q8="","",IF(-1&lt;=Q8,"(1)",IF(G8+M8&gt;=3,"(3)1","(3)2")))</f>
        <v/>
      </c>
      <c r="Z8" s="713"/>
      <c r="AA8" s="706" t="str">
        <f t="shared" si="0"/>
        <v/>
      </c>
      <c r="AB8" s="706"/>
      <c r="AC8" s="707"/>
      <c r="AD8" s="114"/>
      <c r="AE8" s="115">
        <f>IF(O8&gt;0.4,"0.4",O8)</f>
        <v>0</v>
      </c>
      <c r="AF8" s="115">
        <f>1.8-1.36*(G8*(AE8+S8)+M8*(AE8-Q8))^0.15-0.01*(6.14-G8)*((I8+0.5*K8)*AG8)^0.5</f>
        <v>1.8</v>
      </c>
      <c r="AG8" s="115">
        <f>IF(MAX(U8,W8)&lt;=0.9,MAX(U8,W8),"0.9")</f>
        <v>0</v>
      </c>
      <c r="AH8" s="115">
        <f>IF((G8+M8)&gt;=3,AI8,AJ8)</f>
        <v>1.8</v>
      </c>
      <c r="AI8" s="115">
        <f>1.8-1.47*(G8+M8)^0.08</f>
        <v>1.8</v>
      </c>
      <c r="AJ8" s="115">
        <f>1.8-1.36*(G8+M8)^0.15</f>
        <v>1.8</v>
      </c>
      <c r="AK8" s="114"/>
    </row>
    <row r="9" spans="1:37" ht="26.25" customHeight="1" x14ac:dyDescent="0.15">
      <c r="A9" s="714"/>
      <c r="B9" s="715"/>
      <c r="C9" s="716"/>
      <c r="D9" s="716"/>
      <c r="E9" s="716"/>
      <c r="F9" s="716"/>
      <c r="G9" s="711"/>
      <c r="H9" s="711"/>
      <c r="I9" s="711"/>
      <c r="J9" s="711"/>
      <c r="K9" s="711"/>
      <c r="L9" s="711"/>
      <c r="M9" s="711"/>
      <c r="N9" s="711"/>
      <c r="O9" s="711"/>
      <c r="P9" s="711"/>
      <c r="Q9" s="711"/>
      <c r="R9" s="711"/>
      <c r="S9" s="711"/>
      <c r="T9" s="711"/>
      <c r="U9" s="711"/>
      <c r="V9" s="711"/>
      <c r="W9" s="711"/>
      <c r="X9" s="711"/>
      <c r="Y9" s="712" t="str">
        <f t="shared" si="1"/>
        <v/>
      </c>
      <c r="Z9" s="713"/>
      <c r="AA9" s="706" t="str">
        <f t="shared" si="0"/>
        <v/>
      </c>
      <c r="AB9" s="706"/>
      <c r="AC9" s="707"/>
      <c r="AD9" s="114"/>
      <c r="AE9" s="115">
        <f t="shared" ref="AE9:AE11" si="2">IF(O9&gt;0.4,"0.4",O9)</f>
        <v>0</v>
      </c>
      <c r="AF9" s="115">
        <f t="shared" ref="AF9:AF11" si="3">1.8-1.36*(G9*(AE9+S9)+M9*(AE9-Q9))^0.15-0.01*(6.14-G9)*((I9+0.5*K9)*AG9)^0.5</f>
        <v>1.8</v>
      </c>
      <c r="AG9" s="115">
        <f t="shared" ref="AG9:AG11" si="4">IF(MAX(U9,W9)&lt;=0.9,MAX(U9,W9),"0.9")</f>
        <v>0</v>
      </c>
      <c r="AH9" s="115">
        <f t="shared" ref="AH9:AH11" si="5">IF((G9+M9)&gt;=3,AI9,AJ9)</f>
        <v>1.8</v>
      </c>
      <c r="AI9" s="115">
        <f t="shared" ref="AI9:AI11" si="6">1.8-1.47*(G9+M9)^0.08</f>
        <v>1.8</v>
      </c>
      <c r="AJ9" s="115">
        <f t="shared" ref="AJ9:AJ11" si="7">1.8-1.36*(G9+M9)^0.15</f>
        <v>1.8</v>
      </c>
      <c r="AK9" s="114"/>
    </row>
    <row r="10" spans="1:37" ht="26.25" customHeight="1" x14ac:dyDescent="0.15">
      <c r="A10" s="714"/>
      <c r="B10" s="715"/>
      <c r="C10" s="716"/>
      <c r="D10" s="716"/>
      <c r="E10" s="716"/>
      <c r="F10" s="716"/>
      <c r="G10" s="711"/>
      <c r="H10" s="711"/>
      <c r="I10" s="711"/>
      <c r="J10" s="711"/>
      <c r="K10" s="711"/>
      <c r="L10" s="711"/>
      <c r="M10" s="711"/>
      <c r="N10" s="711"/>
      <c r="O10" s="711"/>
      <c r="P10" s="711"/>
      <c r="Q10" s="711"/>
      <c r="R10" s="711"/>
      <c r="S10" s="711"/>
      <c r="T10" s="711"/>
      <c r="U10" s="711"/>
      <c r="V10" s="711"/>
      <c r="W10" s="711"/>
      <c r="X10" s="711"/>
      <c r="Y10" s="712" t="str">
        <f t="shared" si="1"/>
        <v/>
      </c>
      <c r="Z10" s="713"/>
      <c r="AA10" s="706" t="str">
        <f t="shared" si="0"/>
        <v/>
      </c>
      <c r="AB10" s="706"/>
      <c r="AC10" s="707"/>
      <c r="AD10" s="114"/>
      <c r="AE10" s="115">
        <f t="shared" si="2"/>
        <v>0</v>
      </c>
      <c r="AF10" s="115">
        <f t="shared" si="3"/>
        <v>1.8</v>
      </c>
      <c r="AG10" s="115">
        <f t="shared" si="4"/>
        <v>0</v>
      </c>
      <c r="AH10" s="115">
        <f t="shared" si="5"/>
        <v>1.8</v>
      </c>
      <c r="AI10" s="115">
        <f t="shared" si="6"/>
        <v>1.8</v>
      </c>
      <c r="AJ10" s="115">
        <f t="shared" si="7"/>
        <v>1.8</v>
      </c>
      <c r="AK10" s="114"/>
    </row>
    <row r="11" spans="1:37" ht="26.25" customHeight="1" x14ac:dyDescent="0.15">
      <c r="A11" s="714"/>
      <c r="B11" s="715"/>
      <c r="C11" s="716"/>
      <c r="D11" s="716"/>
      <c r="E11" s="716"/>
      <c r="F11" s="716"/>
      <c r="G11" s="711"/>
      <c r="H11" s="711"/>
      <c r="I11" s="711"/>
      <c r="J11" s="711"/>
      <c r="K11" s="711"/>
      <c r="L11" s="711"/>
      <c r="M11" s="711"/>
      <c r="N11" s="711"/>
      <c r="O11" s="711"/>
      <c r="P11" s="711"/>
      <c r="Q11" s="711"/>
      <c r="R11" s="711"/>
      <c r="S11" s="711"/>
      <c r="T11" s="711"/>
      <c r="U11" s="711"/>
      <c r="V11" s="711"/>
      <c r="W11" s="711"/>
      <c r="X11" s="711"/>
      <c r="Y11" s="712" t="str">
        <f t="shared" si="1"/>
        <v/>
      </c>
      <c r="Z11" s="713"/>
      <c r="AA11" s="706" t="str">
        <f t="shared" si="0"/>
        <v/>
      </c>
      <c r="AB11" s="706"/>
      <c r="AC11" s="707"/>
      <c r="AD11" s="114"/>
      <c r="AE11" s="115">
        <f t="shared" si="2"/>
        <v>0</v>
      </c>
      <c r="AF11" s="115">
        <f t="shared" si="3"/>
        <v>1.8</v>
      </c>
      <c r="AG11" s="115">
        <f t="shared" si="4"/>
        <v>0</v>
      </c>
      <c r="AH11" s="115">
        <f t="shared" si="5"/>
        <v>1.8</v>
      </c>
      <c r="AI11" s="115">
        <f t="shared" si="6"/>
        <v>1.8</v>
      </c>
      <c r="AJ11" s="115">
        <f t="shared" si="7"/>
        <v>1.8</v>
      </c>
      <c r="AK11" s="114"/>
    </row>
    <row r="12" spans="1:37" ht="26.25" customHeight="1" x14ac:dyDescent="0.15">
      <c r="A12" s="714"/>
      <c r="B12" s="715"/>
      <c r="C12" s="716"/>
      <c r="D12" s="716"/>
      <c r="E12" s="716"/>
      <c r="F12" s="716"/>
      <c r="G12" s="711"/>
      <c r="H12" s="711"/>
      <c r="I12" s="711"/>
      <c r="J12" s="711"/>
      <c r="K12" s="711"/>
      <c r="L12" s="711"/>
      <c r="M12" s="711"/>
      <c r="N12" s="711"/>
      <c r="O12" s="711"/>
      <c r="P12" s="711"/>
      <c r="Q12" s="711"/>
      <c r="R12" s="711"/>
      <c r="S12" s="711"/>
      <c r="T12" s="711"/>
      <c r="U12" s="711"/>
      <c r="V12" s="711"/>
      <c r="W12" s="711"/>
      <c r="X12" s="711"/>
      <c r="Y12" s="712" t="str">
        <f t="shared" si="1"/>
        <v/>
      </c>
      <c r="Z12" s="713"/>
      <c r="AA12" s="706" t="str">
        <f t="shared" si="0"/>
        <v/>
      </c>
      <c r="AB12" s="706"/>
      <c r="AC12" s="707"/>
      <c r="AD12" s="114"/>
      <c r="AE12" s="115">
        <f>IF(O12&gt;0.4,"0.4",O12)</f>
        <v>0</v>
      </c>
      <c r="AF12" s="115">
        <f>1.8-1.36*(G12*(AE12+S12)+M12*(AE12-Q12))^0.15-0.01*(6.14-G12)*((I12+0.5*K12)*AG12)^0.5</f>
        <v>1.8</v>
      </c>
      <c r="AG12" s="115">
        <f>IF(MAX(U12,W12)&lt;=0.9,MAX(U12,W12),"0.9")</f>
        <v>0</v>
      </c>
      <c r="AH12" s="115">
        <f>IF((G12+M12)&gt;=3,AI12,AJ12)</f>
        <v>1.8</v>
      </c>
      <c r="AI12" s="115">
        <f>1.8-1.47*(G12+M12)^0.08</f>
        <v>1.8</v>
      </c>
      <c r="AJ12" s="115">
        <f>1.8-1.36*(G12+M12)^0.15</f>
        <v>1.8</v>
      </c>
      <c r="AK12" s="114"/>
    </row>
    <row r="13" spans="1:37" ht="26.25" customHeight="1" thickBot="1" x14ac:dyDescent="0.2">
      <c r="A13" s="708"/>
      <c r="B13" s="709"/>
      <c r="C13" s="710"/>
      <c r="D13" s="710"/>
      <c r="E13" s="710"/>
      <c r="F13" s="710"/>
      <c r="G13" s="701"/>
      <c r="H13" s="701"/>
      <c r="I13" s="701"/>
      <c r="J13" s="701"/>
      <c r="K13" s="701"/>
      <c r="L13" s="701"/>
      <c r="M13" s="701"/>
      <c r="N13" s="701"/>
      <c r="O13" s="701"/>
      <c r="P13" s="701"/>
      <c r="Q13" s="701"/>
      <c r="R13" s="701"/>
      <c r="S13" s="701"/>
      <c r="T13" s="701"/>
      <c r="U13" s="701"/>
      <c r="V13" s="701"/>
      <c r="W13" s="701"/>
      <c r="X13" s="701"/>
      <c r="Y13" s="702" t="str">
        <f t="shared" si="1"/>
        <v/>
      </c>
      <c r="Z13" s="703"/>
      <c r="AA13" s="704" t="str">
        <f t="shared" si="0"/>
        <v/>
      </c>
      <c r="AB13" s="704"/>
      <c r="AC13" s="705"/>
      <c r="AD13" s="114"/>
      <c r="AE13" s="115">
        <f>IF(O13&gt;0.4,"0.4",O13)</f>
        <v>0</v>
      </c>
      <c r="AF13" s="115">
        <f>1.8-1.36*(G13*(AE13+S13)+M13*(AE13-Q13))^0.15-0.01*(6.14-G13)*((I13+0.5*K13)*AG13)^0.5</f>
        <v>1.8</v>
      </c>
      <c r="AG13" s="115">
        <f>IF(MAX(U13,W13)&lt;=0.9,MAX(U13,W13),"0.9")</f>
        <v>0</v>
      </c>
      <c r="AH13" s="115">
        <f>IF((G13+M13)&gt;=3,AI13,AJ13)</f>
        <v>1.8</v>
      </c>
      <c r="AI13" s="115">
        <f>1.8-1.47*(G13+M13)^0.08</f>
        <v>1.8</v>
      </c>
      <c r="AJ13" s="115">
        <f>1.8-1.36*(G13+M13)^0.15</f>
        <v>1.8</v>
      </c>
      <c r="AK13" s="114"/>
    </row>
    <row r="14" spans="1:37" ht="26.25" customHeight="1" x14ac:dyDescent="0.15">
      <c r="A14" s="114" t="s">
        <v>339</v>
      </c>
      <c r="B14" s="114"/>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row>
    <row r="15" spans="1:37" ht="26.25" customHeight="1" x14ac:dyDescent="0.15">
      <c r="A15" s="114" t="s">
        <v>410</v>
      </c>
      <c r="B15" s="114"/>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row>
    <row r="16" spans="1:37" x14ac:dyDescent="0.15">
      <c r="A16" s="114"/>
      <c r="B16" s="114"/>
      <c r="C16" s="114"/>
      <c r="D16" s="114"/>
      <c r="E16" s="114"/>
      <c r="F16" s="114"/>
      <c r="G16" s="114"/>
      <c r="H16" s="114"/>
      <c r="I16" s="114"/>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row>
  </sheetData>
  <sheetProtection algorithmName="SHA-512" hashValue="VJu9slOVyuWhyYUCb4Pv0ek1OAjw9hcyI1phVbXdQu3mb87lcHswT+WSUyb3Qcz4uEknnUHGw16rlyO/OaPc9w==" saltValue="CdRixE2OHZqWWep55828Sw==" spinCount="100000" sheet="1" selectLockedCells="1"/>
  <mergeCells count="120">
    <mergeCell ref="S4:T5"/>
    <mergeCell ref="U4:V5"/>
    <mergeCell ref="W4:X5"/>
    <mergeCell ref="Y4:Z5"/>
    <mergeCell ref="AA4:AC5"/>
    <mergeCell ref="AF4:AJ4"/>
    <mergeCell ref="A1:AC1"/>
    <mergeCell ref="A2:AC2"/>
    <mergeCell ref="A4:B5"/>
    <mergeCell ref="C4:F5"/>
    <mergeCell ref="G4:H5"/>
    <mergeCell ref="I4:J5"/>
    <mergeCell ref="K4:L5"/>
    <mergeCell ref="M4:N5"/>
    <mergeCell ref="O4:P5"/>
    <mergeCell ref="Q4:R5"/>
    <mergeCell ref="AA6:AC6"/>
    <mergeCell ref="A7:B7"/>
    <mergeCell ref="C7:F7"/>
    <mergeCell ref="G7:H7"/>
    <mergeCell ref="I7:J7"/>
    <mergeCell ref="K7:L7"/>
    <mergeCell ref="M7:N7"/>
    <mergeCell ref="O7:P7"/>
    <mergeCell ref="Q7:R7"/>
    <mergeCell ref="S7:T7"/>
    <mergeCell ref="O6:P6"/>
    <mergeCell ref="Q6:R6"/>
    <mergeCell ref="S6:T6"/>
    <mergeCell ref="U6:V6"/>
    <mergeCell ref="W6:X6"/>
    <mergeCell ref="Y6:Z6"/>
    <mergeCell ref="A6:B6"/>
    <mergeCell ref="C6:F6"/>
    <mergeCell ref="G6:H6"/>
    <mergeCell ref="I6:J6"/>
    <mergeCell ref="K6:L6"/>
    <mergeCell ref="M6:N6"/>
    <mergeCell ref="U7:V7"/>
    <mergeCell ref="W7:X7"/>
    <mergeCell ref="Q9:R9"/>
    <mergeCell ref="S9:T9"/>
    <mergeCell ref="Y7:Z7"/>
    <mergeCell ref="AA7:AC7"/>
    <mergeCell ref="A8:B8"/>
    <mergeCell ref="C8:F8"/>
    <mergeCell ref="G8:H8"/>
    <mergeCell ref="I8:J8"/>
    <mergeCell ref="K8:L8"/>
    <mergeCell ref="M8:N8"/>
    <mergeCell ref="AA8:AC8"/>
    <mergeCell ref="O8:P8"/>
    <mergeCell ref="Q8:R8"/>
    <mergeCell ref="S8:T8"/>
    <mergeCell ref="U8:V8"/>
    <mergeCell ref="W8:X8"/>
    <mergeCell ref="Y8:Z8"/>
    <mergeCell ref="U9:V9"/>
    <mergeCell ref="W9:X9"/>
    <mergeCell ref="Y9:Z9"/>
    <mergeCell ref="AA9:AC9"/>
    <mergeCell ref="A9:B9"/>
    <mergeCell ref="C9:F9"/>
    <mergeCell ref="G9:H9"/>
    <mergeCell ref="C10:F10"/>
    <mergeCell ref="G10:H10"/>
    <mergeCell ref="I10:J10"/>
    <mergeCell ref="K10:L10"/>
    <mergeCell ref="M10:N10"/>
    <mergeCell ref="AA10:AC10"/>
    <mergeCell ref="O10:P10"/>
    <mergeCell ref="Q10:R10"/>
    <mergeCell ref="S10:T10"/>
    <mergeCell ref="U10:V10"/>
    <mergeCell ref="W10:X10"/>
    <mergeCell ref="Y10:Z10"/>
    <mergeCell ref="I9:J9"/>
    <mergeCell ref="K9:L9"/>
    <mergeCell ref="M9:N9"/>
    <mergeCell ref="O9:P9"/>
    <mergeCell ref="U11:V11"/>
    <mergeCell ref="W11:X11"/>
    <mergeCell ref="Y11:Z11"/>
    <mergeCell ref="AA11:AC11"/>
    <mergeCell ref="A12:B12"/>
    <mergeCell ref="C12:F12"/>
    <mergeCell ref="G12:H12"/>
    <mergeCell ref="I12:J12"/>
    <mergeCell ref="K12:L12"/>
    <mergeCell ref="M12:N12"/>
    <mergeCell ref="A11:B11"/>
    <mergeCell ref="C11:F11"/>
    <mergeCell ref="G11:H11"/>
    <mergeCell ref="I11:J11"/>
    <mergeCell ref="K11:L11"/>
    <mergeCell ref="M11:N11"/>
    <mergeCell ref="O11:P11"/>
    <mergeCell ref="Q11:R11"/>
    <mergeCell ref="S11:T11"/>
    <mergeCell ref="A10:B10"/>
    <mergeCell ref="U13:V13"/>
    <mergeCell ref="W13:X13"/>
    <mergeCell ref="Y13:Z13"/>
    <mergeCell ref="AA13:AC13"/>
    <mergeCell ref="AA12:AC12"/>
    <mergeCell ref="A13:B13"/>
    <mergeCell ref="C13:F13"/>
    <mergeCell ref="G13:H13"/>
    <mergeCell ref="I13:J13"/>
    <mergeCell ref="K13:L13"/>
    <mergeCell ref="M13:N13"/>
    <mergeCell ref="O13:P13"/>
    <mergeCell ref="Q13:R13"/>
    <mergeCell ref="S13:T13"/>
    <mergeCell ref="O12:P12"/>
    <mergeCell ref="Q12:R12"/>
    <mergeCell ref="S12:T12"/>
    <mergeCell ref="U12:V12"/>
    <mergeCell ref="W12:X12"/>
    <mergeCell ref="Y12:Z12"/>
  </mergeCells>
  <phoneticPr fontId="4"/>
  <conditionalFormatting sqref="A6:X13">
    <cfRule type="expression" dxfId="0" priority="1" stopIfTrue="1">
      <formula>$AH$3&lt;&gt;2</formula>
    </cfRule>
  </conditionalFormatting>
  <dataValidations disablePrompts="1" count="1">
    <dataValidation type="list" allowBlank="1" showInputMessage="1" showErrorMessage="1" sqref="C6:F13" xr:uid="{00000000-0002-0000-0C00-000000000000}">
      <formula1>"基礎断熱,玄関土間,勝手口土間,その他"</formula1>
    </dataValidation>
  </dataValidations>
  <pageMargins left="0.70866141732283472" right="0.70866141732283472" top="0.74803149606299213" bottom="0.74803149606299213" header="0.31496062992125984" footer="0.31496062992125984"/>
  <pageSetup paperSize="9" scale="76" orientation="portrait" r:id="rId1"/>
  <headerFooter>
    <oddHeader xml:space="preserve">&amp;RVer3.6
</oddHeader>
    <oddFooter>&amp;Cⓒ　2022 hyoukakyoukai.All right reserved</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rgb="FF00B050"/>
  </sheetPr>
  <dimension ref="A1"/>
  <sheetViews>
    <sheetView workbookViewId="0"/>
  </sheetViews>
  <sheetFormatPr defaultColWidth="3.5" defaultRowHeight="13.5" x14ac:dyDescent="0.15"/>
  <sheetData/>
  <sheetProtection algorithmName="SHA-512" hashValue="0RsBvxeWhLSYb2rNSyh6xm0OpWbML8vKIDtbXfENghG2ujF9IKbdjd3GH48RU4RhygLbOsUDUpB2EHZ3kZKy3Q==" saltValue="mi9X9+Gz6uNLmbgVgffRag==" spinCount="100000" sheet="1" objects="1" scenarios="1"/>
  <phoneticPr fontId="4"/>
  <pageMargins left="0.70866141732283472" right="0.70866141732283472" top="0.74803149606299213" bottom="0.74803149606299213" header="0.31496062992125984" footer="0.31496062992125984"/>
  <pageSetup paperSize="9" scale="81" fitToHeight="0" orientation="portrait" r:id="rId1"/>
  <headerFooter>
    <oddHeader xml:space="preserve">&amp;RVer3.6
</oddHeader>
    <oddFooter>&amp;Cⓒ　2022 hyoukakyoukai.All right reserved</oddFooter>
  </headerFooter>
  <rowBreaks count="1" manualBreakCount="1">
    <brk id="113" max="16383" man="1"/>
  </rowBreaks>
  <colBreaks count="1" manualBreakCount="1">
    <brk id="28"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rgb="FFFFFF00"/>
  </sheetPr>
  <dimension ref="B1:L17"/>
  <sheetViews>
    <sheetView workbookViewId="0"/>
  </sheetViews>
  <sheetFormatPr defaultRowHeight="13.5" x14ac:dyDescent="0.15"/>
  <cols>
    <col min="1" max="1" width="0.875" customWidth="1"/>
    <col min="2" max="6" width="9" customWidth="1"/>
  </cols>
  <sheetData>
    <row r="1" spans="2:12" ht="5.0999999999999996" customHeight="1" x14ac:dyDescent="0.15"/>
    <row r="2" spans="2:12" x14ac:dyDescent="0.15">
      <c r="B2" s="42" t="s">
        <v>254</v>
      </c>
    </row>
    <row r="4" spans="2:12" ht="42" customHeight="1" x14ac:dyDescent="0.15">
      <c r="B4" s="754" t="s">
        <v>255</v>
      </c>
      <c r="C4" s="754"/>
      <c r="D4" s="754"/>
      <c r="E4" s="754"/>
      <c r="F4" s="754"/>
      <c r="G4" s="754"/>
      <c r="H4" s="754"/>
      <c r="I4" s="754"/>
      <c r="J4" s="754"/>
      <c r="K4" s="754"/>
      <c r="L4" s="754"/>
    </row>
    <row r="6" spans="2:12" ht="22.5" customHeight="1" x14ac:dyDescent="0.15">
      <c r="B6" s="755" t="s">
        <v>256</v>
      </c>
      <c r="C6" s="755"/>
      <c r="D6" s="755"/>
      <c r="E6" s="755"/>
      <c r="F6" s="755"/>
      <c r="G6" s="755"/>
      <c r="H6" s="755"/>
      <c r="I6" s="755"/>
      <c r="J6" s="755"/>
      <c r="K6" s="755"/>
      <c r="L6" s="755"/>
    </row>
    <row r="7" spans="2:12" ht="14.25" thickBot="1" x14ac:dyDescent="0.2">
      <c r="B7" s="1"/>
    </row>
    <row r="8" spans="2:12" x14ac:dyDescent="0.15">
      <c r="D8" s="756" t="s">
        <v>257</v>
      </c>
      <c r="E8" s="757"/>
      <c r="F8" s="757"/>
      <c r="G8" s="757"/>
      <c r="H8" s="757"/>
      <c r="I8" s="758"/>
    </row>
    <row r="9" spans="2:12" ht="14.25" thickBot="1" x14ac:dyDescent="0.2">
      <c r="D9" s="759"/>
      <c r="E9" s="760"/>
      <c r="F9" s="760"/>
      <c r="G9" s="760"/>
      <c r="H9" s="760"/>
      <c r="I9" s="761"/>
    </row>
    <row r="10" spans="2:12" ht="13.5" customHeight="1" x14ac:dyDescent="0.15">
      <c r="B10" s="762"/>
      <c r="C10" s="763"/>
      <c r="D10" s="766" t="s">
        <v>258</v>
      </c>
      <c r="E10" s="767"/>
      <c r="F10" s="768"/>
      <c r="G10" s="775" t="s">
        <v>259</v>
      </c>
      <c r="H10" s="767"/>
      <c r="I10" s="776"/>
    </row>
    <row r="11" spans="2:12" x14ac:dyDescent="0.15">
      <c r="B11" s="764"/>
      <c r="C11" s="765"/>
      <c r="D11" s="769"/>
      <c r="E11" s="770"/>
      <c r="F11" s="771"/>
      <c r="G11" s="777"/>
      <c r="H11" s="770"/>
      <c r="I11" s="778"/>
    </row>
    <row r="12" spans="2:12" x14ac:dyDescent="0.15">
      <c r="B12" s="764"/>
      <c r="C12" s="765"/>
      <c r="D12" s="772"/>
      <c r="E12" s="773"/>
      <c r="F12" s="774"/>
      <c r="G12" s="779"/>
      <c r="H12" s="773"/>
      <c r="I12" s="780"/>
    </row>
    <row r="13" spans="2:12" x14ac:dyDescent="0.15">
      <c r="B13" s="736" t="s">
        <v>177</v>
      </c>
      <c r="C13" s="225"/>
      <c r="D13" s="737" t="s">
        <v>180</v>
      </c>
      <c r="E13" s="738"/>
      <c r="F13" s="739"/>
      <c r="G13" s="743" t="s">
        <v>178</v>
      </c>
      <c r="H13" s="738"/>
      <c r="I13" s="744"/>
    </row>
    <row r="14" spans="2:12" x14ac:dyDescent="0.15">
      <c r="B14" s="736"/>
      <c r="C14" s="225"/>
      <c r="D14" s="740"/>
      <c r="E14" s="741"/>
      <c r="F14" s="742"/>
      <c r="G14" s="745"/>
      <c r="H14" s="741"/>
      <c r="I14" s="746"/>
    </row>
    <row r="15" spans="2:12" x14ac:dyDescent="0.15">
      <c r="B15" s="736" t="s">
        <v>179</v>
      </c>
      <c r="C15" s="225"/>
      <c r="D15" s="737" t="s">
        <v>180</v>
      </c>
      <c r="E15" s="738"/>
      <c r="F15" s="739"/>
      <c r="G15" s="743" t="s">
        <v>180</v>
      </c>
      <c r="H15" s="738"/>
      <c r="I15" s="744"/>
    </row>
    <row r="16" spans="2:12" ht="14.25" thickBot="1" x14ac:dyDescent="0.2">
      <c r="B16" s="747"/>
      <c r="C16" s="748"/>
      <c r="D16" s="749"/>
      <c r="E16" s="750"/>
      <c r="F16" s="751"/>
      <c r="G16" s="752"/>
      <c r="H16" s="750"/>
      <c r="I16" s="753"/>
    </row>
    <row r="17" spans="2:4" ht="18" customHeight="1" x14ac:dyDescent="0.15">
      <c r="B17" s="1" t="s">
        <v>260</v>
      </c>
      <c r="C17" s="1"/>
      <c r="D17" s="1"/>
    </row>
  </sheetData>
  <sheetProtection algorithmName="SHA-512" hashValue="n+CBQwOU56PLef4bARk3Csl7G0Vjn5+h/Qy3qCu2CJdGM3i8tNqsUbV/28XOYVz3Zjw4Mu8QXRYlWLVn1wo4kg==" saltValue="OL1L+m0IXa+0D8UR9o6cmQ==" spinCount="100000" sheet="1" objects="1" scenarios="1" selectLockedCells="1"/>
  <mergeCells count="12">
    <mergeCell ref="B4:L4"/>
    <mergeCell ref="B6:L6"/>
    <mergeCell ref="D8:I9"/>
    <mergeCell ref="B10:C12"/>
    <mergeCell ref="D10:F12"/>
    <mergeCell ref="G10:I12"/>
    <mergeCell ref="B13:C14"/>
    <mergeCell ref="D13:F14"/>
    <mergeCell ref="G13:I14"/>
    <mergeCell ref="B15:C16"/>
    <mergeCell ref="D15:F16"/>
    <mergeCell ref="G15:I16"/>
  </mergeCells>
  <phoneticPr fontId="4"/>
  <pageMargins left="0.70866141732283472" right="0.70866141732283472" top="0.74803149606299213" bottom="0.74803149606299213" header="0.31496062992125984" footer="0.31496062992125984"/>
  <pageSetup paperSize="9" scale="81" orientation="portrait" r:id="rId1"/>
  <headerFooter>
    <oddHeader xml:space="preserve">&amp;RVer3.6
</oddHeader>
    <oddFooter>&amp;Cⓒ　2022 hyoukakyoukai.All right reserved</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FFFF00"/>
  </sheetPr>
  <dimension ref="B1:W43"/>
  <sheetViews>
    <sheetView workbookViewId="0"/>
  </sheetViews>
  <sheetFormatPr defaultRowHeight="13.5" x14ac:dyDescent="0.15"/>
  <cols>
    <col min="1" max="1" width="0.875" style="44" customWidth="1"/>
    <col min="2" max="12" width="9" style="44"/>
    <col min="13" max="13" width="5.375" style="44" customWidth="1"/>
    <col min="14" max="16" width="11" style="44" customWidth="1"/>
    <col min="17" max="17" width="2.625" style="44" customWidth="1"/>
    <col min="18" max="18" width="9" style="44"/>
    <col min="19" max="19" width="16" style="44" customWidth="1"/>
    <col min="20" max="20" width="9" style="44" customWidth="1"/>
    <col min="21" max="21" width="2" style="44" customWidth="1"/>
    <col min="22" max="271" width="9" style="44"/>
    <col min="272" max="272" width="9.625" style="44" customWidth="1"/>
    <col min="273" max="273" width="9" style="44" customWidth="1"/>
    <col min="274" max="274" width="8.875" style="44" customWidth="1"/>
    <col min="275" max="527" width="9" style="44"/>
    <col min="528" max="528" width="9.625" style="44" customWidth="1"/>
    <col min="529" max="529" width="9" style="44" customWidth="1"/>
    <col min="530" max="530" width="8.875" style="44" customWidth="1"/>
    <col min="531" max="783" width="9" style="44"/>
    <col min="784" max="784" width="9.625" style="44" customWidth="1"/>
    <col min="785" max="785" width="9" style="44" customWidth="1"/>
    <col min="786" max="786" width="8.875" style="44" customWidth="1"/>
    <col min="787" max="1039" width="9" style="44"/>
    <col min="1040" max="1040" width="9.625" style="44" customWidth="1"/>
    <col min="1041" max="1041" width="9" style="44" customWidth="1"/>
    <col min="1042" max="1042" width="8.875" style="44" customWidth="1"/>
    <col min="1043" max="1295" width="9" style="44"/>
    <col min="1296" max="1296" width="9.625" style="44" customWidth="1"/>
    <col min="1297" max="1297" width="9" style="44" customWidth="1"/>
    <col min="1298" max="1298" width="8.875" style="44" customWidth="1"/>
    <col min="1299" max="1551" width="9" style="44"/>
    <col min="1552" max="1552" width="9.625" style="44" customWidth="1"/>
    <col min="1553" max="1553" width="9" style="44" customWidth="1"/>
    <col min="1554" max="1554" width="8.875" style="44" customWidth="1"/>
    <col min="1555" max="1807" width="9" style="44"/>
    <col min="1808" max="1808" width="9.625" style="44" customWidth="1"/>
    <col min="1809" max="1809" width="9" style="44" customWidth="1"/>
    <col min="1810" max="1810" width="8.875" style="44" customWidth="1"/>
    <col min="1811" max="2063" width="9" style="44"/>
    <col min="2064" max="2064" width="9.625" style="44" customWidth="1"/>
    <col min="2065" max="2065" width="9" style="44" customWidth="1"/>
    <col min="2066" max="2066" width="8.875" style="44" customWidth="1"/>
    <col min="2067" max="2319" width="9" style="44"/>
    <col min="2320" max="2320" width="9.625" style="44" customWidth="1"/>
    <col min="2321" max="2321" width="9" style="44" customWidth="1"/>
    <col min="2322" max="2322" width="8.875" style="44" customWidth="1"/>
    <col min="2323" max="2575" width="9" style="44"/>
    <col min="2576" max="2576" width="9.625" style="44" customWidth="1"/>
    <col min="2577" max="2577" width="9" style="44" customWidth="1"/>
    <col min="2578" max="2578" width="8.875" style="44" customWidth="1"/>
    <col min="2579" max="2831" width="9" style="44"/>
    <col min="2832" max="2832" width="9.625" style="44" customWidth="1"/>
    <col min="2833" max="2833" width="9" style="44" customWidth="1"/>
    <col min="2834" max="2834" width="8.875" style="44" customWidth="1"/>
    <col min="2835" max="3087" width="9" style="44"/>
    <col min="3088" max="3088" width="9.625" style="44" customWidth="1"/>
    <col min="3089" max="3089" width="9" style="44" customWidth="1"/>
    <col min="3090" max="3090" width="8.875" style="44" customWidth="1"/>
    <col min="3091" max="3343" width="9" style="44"/>
    <col min="3344" max="3344" width="9.625" style="44" customWidth="1"/>
    <col min="3345" max="3345" width="9" style="44" customWidth="1"/>
    <col min="3346" max="3346" width="8.875" style="44" customWidth="1"/>
    <col min="3347" max="3599" width="9" style="44"/>
    <col min="3600" max="3600" width="9.625" style="44" customWidth="1"/>
    <col min="3601" max="3601" width="9" style="44" customWidth="1"/>
    <col min="3602" max="3602" width="8.875" style="44" customWidth="1"/>
    <col min="3603" max="3855" width="9" style="44"/>
    <col min="3856" max="3856" width="9.625" style="44" customWidth="1"/>
    <col min="3857" max="3857" width="9" style="44" customWidth="1"/>
    <col min="3858" max="3858" width="8.875" style="44" customWidth="1"/>
    <col min="3859" max="4111" width="9" style="44"/>
    <col min="4112" max="4112" width="9.625" style="44" customWidth="1"/>
    <col min="4113" max="4113" width="9" style="44" customWidth="1"/>
    <col min="4114" max="4114" width="8.875" style="44" customWidth="1"/>
    <col min="4115" max="4367" width="9" style="44"/>
    <col min="4368" max="4368" width="9.625" style="44" customWidth="1"/>
    <col min="4369" max="4369" width="9" style="44" customWidth="1"/>
    <col min="4370" max="4370" width="8.875" style="44" customWidth="1"/>
    <col min="4371" max="4623" width="9" style="44"/>
    <col min="4624" max="4624" width="9.625" style="44" customWidth="1"/>
    <col min="4625" max="4625" width="9" style="44" customWidth="1"/>
    <col min="4626" max="4626" width="8.875" style="44" customWidth="1"/>
    <col min="4627" max="4879" width="9" style="44"/>
    <col min="4880" max="4880" width="9.625" style="44" customWidth="1"/>
    <col min="4881" max="4881" width="9" style="44" customWidth="1"/>
    <col min="4882" max="4882" width="8.875" style="44" customWidth="1"/>
    <col min="4883" max="5135" width="9" style="44"/>
    <col min="5136" max="5136" width="9.625" style="44" customWidth="1"/>
    <col min="5137" max="5137" width="9" style="44" customWidth="1"/>
    <col min="5138" max="5138" width="8.875" style="44" customWidth="1"/>
    <col min="5139" max="5391" width="9" style="44"/>
    <col min="5392" max="5392" width="9.625" style="44" customWidth="1"/>
    <col min="5393" max="5393" width="9" style="44" customWidth="1"/>
    <col min="5394" max="5394" width="8.875" style="44" customWidth="1"/>
    <col min="5395" max="5647" width="9" style="44"/>
    <col min="5648" max="5648" width="9.625" style="44" customWidth="1"/>
    <col min="5649" max="5649" width="9" style="44" customWidth="1"/>
    <col min="5650" max="5650" width="8.875" style="44" customWidth="1"/>
    <col min="5651" max="5903" width="9" style="44"/>
    <col min="5904" max="5904" width="9.625" style="44" customWidth="1"/>
    <col min="5905" max="5905" width="9" style="44" customWidth="1"/>
    <col min="5906" max="5906" width="8.875" style="44" customWidth="1"/>
    <col min="5907" max="6159" width="9" style="44"/>
    <col min="6160" max="6160" width="9.625" style="44" customWidth="1"/>
    <col min="6161" max="6161" width="9" style="44" customWidth="1"/>
    <col min="6162" max="6162" width="8.875" style="44" customWidth="1"/>
    <col min="6163" max="6415" width="9" style="44"/>
    <col min="6416" max="6416" width="9.625" style="44" customWidth="1"/>
    <col min="6417" max="6417" width="9" style="44" customWidth="1"/>
    <col min="6418" max="6418" width="8.875" style="44" customWidth="1"/>
    <col min="6419" max="6671" width="9" style="44"/>
    <col min="6672" max="6672" width="9.625" style="44" customWidth="1"/>
    <col min="6673" max="6673" width="9" style="44" customWidth="1"/>
    <col min="6674" max="6674" width="8.875" style="44" customWidth="1"/>
    <col min="6675" max="6927" width="9" style="44"/>
    <col min="6928" max="6928" width="9.625" style="44" customWidth="1"/>
    <col min="6929" max="6929" width="9" style="44" customWidth="1"/>
    <col min="6930" max="6930" width="8.875" style="44" customWidth="1"/>
    <col min="6931" max="7183" width="9" style="44"/>
    <col min="7184" max="7184" width="9.625" style="44" customWidth="1"/>
    <col min="7185" max="7185" width="9" style="44" customWidth="1"/>
    <col min="7186" max="7186" width="8.875" style="44" customWidth="1"/>
    <col min="7187" max="7439" width="9" style="44"/>
    <col min="7440" max="7440" width="9.625" style="44" customWidth="1"/>
    <col min="7441" max="7441" width="9" style="44" customWidth="1"/>
    <col min="7442" max="7442" width="8.875" style="44" customWidth="1"/>
    <col min="7443" max="7695" width="9" style="44"/>
    <col min="7696" max="7696" width="9.625" style="44" customWidth="1"/>
    <col min="7697" max="7697" width="9" style="44" customWidth="1"/>
    <col min="7698" max="7698" width="8.875" style="44" customWidth="1"/>
    <col min="7699" max="7951" width="9" style="44"/>
    <col min="7952" max="7952" width="9.625" style="44" customWidth="1"/>
    <col min="7953" max="7953" width="9" style="44" customWidth="1"/>
    <col min="7954" max="7954" width="8.875" style="44" customWidth="1"/>
    <col min="7955" max="8207" width="9" style="44"/>
    <col min="8208" max="8208" width="9.625" style="44" customWidth="1"/>
    <col min="8209" max="8209" width="9" style="44" customWidth="1"/>
    <col min="8210" max="8210" width="8.875" style="44" customWidth="1"/>
    <col min="8211" max="8463" width="9" style="44"/>
    <col min="8464" max="8464" width="9.625" style="44" customWidth="1"/>
    <col min="8465" max="8465" width="9" style="44" customWidth="1"/>
    <col min="8466" max="8466" width="8.875" style="44" customWidth="1"/>
    <col min="8467" max="8719" width="9" style="44"/>
    <col min="8720" max="8720" width="9.625" style="44" customWidth="1"/>
    <col min="8721" max="8721" width="9" style="44" customWidth="1"/>
    <col min="8722" max="8722" width="8.875" style="44" customWidth="1"/>
    <col min="8723" max="8975" width="9" style="44"/>
    <col min="8976" max="8976" width="9.625" style="44" customWidth="1"/>
    <col min="8977" max="8977" width="9" style="44" customWidth="1"/>
    <col min="8978" max="8978" width="8.875" style="44" customWidth="1"/>
    <col min="8979" max="9231" width="9" style="44"/>
    <col min="9232" max="9232" width="9.625" style="44" customWidth="1"/>
    <col min="9233" max="9233" width="9" style="44" customWidth="1"/>
    <col min="9234" max="9234" width="8.875" style="44" customWidth="1"/>
    <col min="9235" max="9487" width="9" style="44"/>
    <col min="9488" max="9488" width="9.625" style="44" customWidth="1"/>
    <col min="9489" max="9489" width="9" style="44" customWidth="1"/>
    <col min="9490" max="9490" width="8.875" style="44" customWidth="1"/>
    <col min="9491" max="9743" width="9" style="44"/>
    <col min="9744" max="9744" width="9.625" style="44" customWidth="1"/>
    <col min="9745" max="9745" width="9" style="44" customWidth="1"/>
    <col min="9746" max="9746" width="8.875" style="44" customWidth="1"/>
    <col min="9747" max="9999" width="9" style="44"/>
    <col min="10000" max="10000" width="9.625" style="44" customWidth="1"/>
    <col min="10001" max="10001" width="9" style="44" customWidth="1"/>
    <col min="10002" max="10002" width="8.875" style="44" customWidth="1"/>
    <col min="10003" max="10255" width="9" style="44"/>
    <col min="10256" max="10256" width="9.625" style="44" customWidth="1"/>
    <col min="10257" max="10257" width="9" style="44" customWidth="1"/>
    <col min="10258" max="10258" width="8.875" style="44" customWidth="1"/>
    <col min="10259" max="10511" width="9" style="44"/>
    <col min="10512" max="10512" width="9.625" style="44" customWidth="1"/>
    <col min="10513" max="10513" width="9" style="44" customWidth="1"/>
    <col min="10514" max="10514" width="8.875" style="44" customWidth="1"/>
    <col min="10515" max="10767" width="9" style="44"/>
    <col min="10768" max="10768" width="9.625" style="44" customWidth="1"/>
    <col min="10769" max="10769" width="9" style="44" customWidth="1"/>
    <col min="10770" max="10770" width="8.875" style="44" customWidth="1"/>
    <col min="10771" max="11023" width="9" style="44"/>
    <col min="11024" max="11024" width="9.625" style="44" customWidth="1"/>
    <col min="11025" max="11025" width="9" style="44" customWidth="1"/>
    <col min="11026" max="11026" width="8.875" style="44" customWidth="1"/>
    <col min="11027" max="11279" width="9" style="44"/>
    <col min="11280" max="11280" width="9.625" style="44" customWidth="1"/>
    <col min="11281" max="11281" width="9" style="44" customWidth="1"/>
    <col min="11282" max="11282" width="8.875" style="44" customWidth="1"/>
    <col min="11283" max="11535" width="9" style="44"/>
    <col min="11536" max="11536" width="9.625" style="44" customWidth="1"/>
    <col min="11537" max="11537" width="9" style="44" customWidth="1"/>
    <col min="11538" max="11538" width="8.875" style="44" customWidth="1"/>
    <col min="11539" max="11791" width="9" style="44"/>
    <col min="11792" max="11792" width="9.625" style="44" customWidth="1"/>
    <col min="11793" max="11793" width="9" style="44" customWidth="1"/>
    <col min="11794" max="11794" width="8.875" style="44" customWidth="1"/>
    <col min="11795" max="12047" width="9" style="44"/>
    <col min="12048" max="12048" width="9.625" style="44" customWidth="1"/>
    <col min="12049" max="12049" width="9" style="44" customWidth="1"/>
    <col min="12050" max="12050" width="8.875" style="44" customWidth="1"/>
    <col min="12051" max="12303" width="9" style="44"/>
    <col min="12304" max="12304" width="9.625" style="44" customWidth="1"/>
    <col min="12305" max="12305" width="9" style="44" customWidth="1"/>
    <col min="12306" max="12306" width="8.875" style="44" customWidth="1"/>
    <col min="12307" max="12559" width="9" style="44"/>
    <col min="12560" max="12560" width="9.625" style="44" customWidth="1"/>
    <col min="12561" max="12561" width="9" style="44" customWidth="1"/>
    <col min="12562" max="12562" width="8.875" style="44" customWidth="1"/>
    <col min="12563" max="12815" width="9" style="44"/>
    <col min="12816" max="12816" width="9.625" style="44" customWidth="1"/>
    <col min="12817" max="12817" width="9" style="44" customWidth="1"/>
    <col min="12818" max="12818" width="8.875" style="44" customWidth="1"/>
    <col min="12819" max="13071" width="9" style="44"/>
    <col min="13072" max="13072" width="9.625" style="44" customWidth="1"/>
    <col min="13073" max="13073" width="9" style="44" customWidth="1"/>
    <col min="13074" max="13074" width="8.875" style="44" customWidth="1"/>
    <col min="13075" max="13327" width="9" style="44"/>
    <col min="13328" max="13328" width="9.625" style="44" customWidth="1"/>
    <col min="13329" max="13329" width="9" style="44" customWidth="1"/>
    <col min="13330" max="13330" width="8.875" style="44" customWidth="1"/>
    <col min="13331" max="13583" width="9" style="44"/>
    <col min="13584" max="13584" width="9.625" style="44" customWidth="1"/>
    <col min="13585" max="13585" width="9" style="44" customWidth="1"/>
    <col min="13586" max="13586" width="8.875" style="44" customWidth="1"/>
    <col min="13587" max="13839" width="9" style="44"/>
    <col min="13840" max="13840" width="9.625" style="44" customWidth="1"/>
    <col min="13841" max="13841" width="9" style="44" customWidth="1"/>
    <col min="13842" max="13842" width="8.875" style="44" customWidth="1"/>
    <col min="13843" max="14095" width="9" style="44"/>
    <col min="14096" max="14096" width="9.625" style="44" customWidth="1"/>
    <col min="14097" max="14097" width="9" style="44" customWidth="1"/>
    <col min="14098" max="14098" width="8.875" style="44" customWidth="1"/>
    <col min="14099" max="14351" width="9" style="44"/>
    <col min="14352" max="14352" width="9.625" style="44" customWidth="1"/>
    <col min="14353" max="14353" width="9" style="44" customWidth="1"/>
    <col min="14354" max="14354" width="8.875" style="44" customWidth="1"/>
    <col min="14355" max="14607" width="9" style="44"/>
    <col min="14608" max="14608" width="9.625" style="44" customWidth="1"/>
    <col min="14609" max="14609" width="9" style="44" customWidth="1"/>
    <col min="14610" max="14610" width="8.875" style="44" customWidth="1"/>
    <col min="14611" max="14863" width="9" style="44"/>
    <col min="14864" max="14864" width="9.625" style="44" customWidth="1"/>
    <col min="14865" max="14865" width="9" style="44" customWidth="1"/>
    <col min="14866" max="14866" width="8.875" style="44" customWidth="1"/>
    <col min="14867" max="15119" width="9" style="44"/>
    <col min="15120" max="15120" width="9.625" style="44" customWidth="1"/>
    <col min="15121" max="15121" width="9" style="44" customWidth="1"/>
    <col min="15122" max="15122" width="8.875" style="44" customWidth="1"/>
    <col min="15123" max="15375" width="9" style="44"/>
    <col min="15376" max="15376" width="9.625" style="44" customWidth="1"/>
    <col min="15377" max="15377" width="9" style="44" customWidth="1"/>
    <col min="15378" max="15378" width="8.875" style="44" customWidth="1"/>
    <col min="15379" max="15631" width="9" style="44"/>
    <col min="15632" max="15632" width="9.625" style="44" customWidth="1"/>
    <col min="15633" max="15633" width="9" style="44" customWidth="1"/>
    <col min="15634" max="15634" width="8.875" style="44" customWidth="1"/>
    <col min="15635" max="15887" width="9" style="44"/>
    <col min="15888" max="15888" width="9.625" style="44" customWidth="1"/>
    <col min="15889" max="15889" width="9" style="44" customWidth="1"/>
    <col min="15890" max="15890" width="8.875" style="44" customWidth="1"/>
    <col min="15891" max="16143" width="9" style="44"/>
    <col min="16144" max="16144" width="9.625" style="44" customWidth="1"/>
    <col min="16145" max="16145" width="9" style="44" customWidth="1"/>
    <col min="16146" max="16146" width="8.875" style="44" customWidth="1"/>
    <col min="16147" max="16384" width="9" style="44"/>
  </cols>
  <sheetData>
    <row r="1" spans="2:20" ht="5.0999999999999996" customHeight="1" x14ac:dyDescent="0.15"/>
    <row r="2" spans="2:20" ht="17.25" x14ac:dyDescent="0.15">
      <c r="B2" s="43" t="s">
        <v>181</v>
      </c>
      <c r="S2" s="45"/>
    </row>
    <row r="4" spans="2:20" x14ac:dyDescent="0.15">
      <c r="B4" s="44" t="s">
        <v>182</v>
      </c>
    </row>
    <row r="5" spans="2:20" x14ac:dyDescent="0.15">
      <c r="B5" s="46"/>
      <c r="C5" s="47"/>
      <c r="D5" s="47"/>
      <c r="E5" s="47"/>
      <c r="F5" s="47"/>
      <c r="G5" s="47"/>
      <c r="H5" s="47"/>
      <c r="I5" s="47"/>
      <c r="J5" s="47"/>
      <c r="K5" s="47"/>
      <c r="L5" s="47"/>
      <c r="M5" s="47"/>
      <c r="N5" s="47"/>
      <c r="O5" s="47"/>
      <c r="P5" s="48"/>
      <c r="Q5" s="49"/>
    </row>
    <row r="6" spans="2:20" x14ac:dyDescent="0.15">
      <c r="B6" s="50" t="s">
        <v>183</v>
      </c>
      <c r="C6" s="51"/>
      <c r="D6" s="51"/>
      <c r="E6" s="51"/>
      <c r="F6" s="51"/>
      <c r="G6" s="51"/>
      <c r="P6" s="52"/>
      <c r="Q6" s="49"/>
      <c r="R6" s="53"/>
      <c r="S6" s="53"/>
      <c r="T6" s="53"/>
    </row>
    <row r="7" spans="2:20" x14ac:dyDescent="0.15">
      <c r="B7" s="54" t="s">
        <v>184</v>
      </c>
      <c r="C7" s="51"/>
      <c r="D7" s="51"/>
      <c r="E7" s="51"/>
      <c r="F7" s="51"/>
      <c r="G7" s="51"/>
      <c r="P7" s="52"/>
      <c r="Q7" s="49"/>
      <c r="R7" s="55"/>
      <c r="S7" s="53"/>
      <c r="T7" s="53"/>
    </row>
    <row r="8" spans="2:20" x14ac:dyDescent="0.15">
      <c r="B8" s="50" t="s">
        <v>185</v>
      </c>
      <c r="C8" s="51"/>
      <c r="D8" s="51"/>
      <c r="E8" s="51"/>
      <c r="F8" s="51"/>
      <c r="G8" s="51"/>
      <c r="P8" s="52"/>
      <c r="Q8" s="49"/>
      <c r="R8" s="55"/>
      <c r="S8" s="53"/>
      <c r="T8" s="53"/>
    </row>
    <row r="9" spans="2:20" x14ac:dyDescent="0.15">
      <c r="B9" s="54" t="s">
        <v>186</v>
      </c>
      <c r="C9" s="51"/>
      <c r="D9" s="51"/>
      <c r="E9" s="51"/>
      <c r="F9" s="51"/>
      <c r="G9" s="51"/>
      <c r="P9" s="52"/>
      <c r="Q9" s="49"/>
      <c r="R9" s="53"/>
      <c r="S9" s="53"/>
      <c r="T9" s="53"/>
    </row>
    <row r="10" spans="2:20" x14ac:dyDescent="0.15">
      <c r="B10" s="50" t="s">
        <v>187</v>
      </c>
      <c r="C10" s="51"/>
      <c r="D10" s="51"/>
      <c r="E10" s="51"/>
      <c r="F10" s="51"/>
      <c r="G10" s="51"/>
      <c r="P10" s="52"/>
      <c r="Q10" s="49"/>
      <c r="R10" s="53"/>
      <c r="S10" s="53"/>
      <c r="T10" s="53"/>
    </row>
    <row r="11" spans="2:20" x14ac:dyDescent="0.15">
      <c r="B11" s="54" t="s">
        <v>188</v>
      </c>
      <c r="C11" s="51"/>
      <c r="D11" s="51"/>
      <c r="E11" s="51"/>
      <c r="F11" s="51"/>
      <c r="G11" s="51"/>
      <c r="P11" s="52"/>
      <c r="Q11" s="49"/>
      <c r="R11" s="53"/>
      <c r="S11" s="53"/>
      <c r="T11" s="53"/>
    </row>
    <row r="12" spans="2:20" x14ac:dyDescent="0.15">
      <c r="B12" s="54" t="s">
        <v>189</v>
      </c>
      <c r="C12" s="51"/>
      <c r="D12" s="51"/>
      <c r="E12" s="51"/>
      <c r="F12" s="51"/>
      <c r="G12" s="51"/>
      <c r="P12" s="52"/>
      <c r="Q12" s="49"/>
      <c r="R12" s="53"/>
      <c r="S12" s="53"/>
      <c r="T12" s="53"/>
    </row>
    <row r="13" spans="2:20" x14ac:dyDescent="0.15">
      <c r="B13" s="54" t="s">
        <v>190</v>
      </c>
      <c r="C13" s="51"/>
      <c r="D13" s="51"/>
      <c r="E13" s="51"/>
      <c r="F13" s="51"/>
      <c r="G13" s="51"/>
      <c r="P13" s="52"/>
      <c r="Q13" s="49"/>
      <c r="R13" s="53"/>
      <c r="S13" s="53"/>
      <c r="T13" s="53"/>
    </row>
    <row r="14" spans="2:20" x14ac:dyDescent="0.15">
      <c r="B14" s="54" t="s">
        <v>191</v>
      </c>
      <c r="C14" s="51"/>
      <c r="D14" s="51"/>
      <c r="E14" s="51"/>
      <c r="F14" s="51"/>
      <c r="G14" s="51"/>
      <c r="P14" s="52"/>
      <c r="Q14" s="49"/>
      <c r="R14" s="53"/>
      <c r="S14" s="53"/>
      <c r="T14" s="53"/>
    </row>
    <row r="15" spans="2:20" x14ac:dyDescent="0.15">
      <c r="B15" s="49"/>
      <c r="P15" s="52"/>
      <c r="Q15" s="49"/>
    </row>
    <row r="16" spans="2:20" x14ac:dyDescent="0.15">
      <c r="B16" s="54" t="s">
        <v>192</v>
      </c>
      <c r="P16" s="52"/>
      <c r="Q16" s="49"/>
    </row>
    <row r="17" spans="2:23" x14ac:dyDescent="0.15">
      <c r="B17" s="54" t="s">
        <v>193</v>
      </c>
      <c r="P17" s="52"/>
      <c r="Q17" s="49"/>
    </row>
    <row r="18" spans="2:23" x14ac:dyDescent="0.15">
      <c r="B18" s="56"/>
      <c r="C18" s="57"/>
      <c r="D18" s="57"/>
      <c r="E18" s="57"/>
      <c r="F18" s="57"/>
      <c r="G18" s="57"/>
      <c r="H18" s="57"/>
      <c r="I18" s="57"/>
      <c r="J18" s="57"/>
      <c r="K18" s="57"/>
      <c r="L18" s="57"/>
      <c r="M18" s="57"/>
      <c r="N18" s="57"/>
      <c r="O18" s="57"/>
      <c r="P18" s="58"/>
      <c r="Q18" s="49"/>
    </row>
    <row r="19" spans="2:23" x14ac:dyDescent="0.15">
      <c r="B19" s="59"/>
    </row>
    <row r="20" spans="2:23" x14ac:dyDescent="0.15">
      <c r="C20" s="53"/>
      <c r="D20" s="53"/>
      <c r="E20" s="53"/>
      <c r="F20" s="53"/>
      <c r="I20" s="53"/>
      <c r="J20" s="53"/>
      <c r="K20" s="53"/>
      <c r="L20" s="53"/>
      <c r="M20" s="53"/>
      <c r="R20" s="781" t="s">
        <v>194</v>
      </c>
      <c r="S20" s="60" t="s">
        <v>195</v>
      </c>
      <c r="T20" s="61" t="s">
        <v>196</v>
      </c>
    </row>
    <row r="21" spans="2:23" x14ac:dyDescent="0.15">
      <c r="C21" s="53"/>
      <c r="D21" s="53"/>
      <c r="E21" s="53"/>
      <c r="F21" s="53"/>
      <c r="I21" s="53"/>
      <c r="J21" s="53"/>
      <c r="K21" s="53"/>
      <c r="L21" s="53"/>
      <c r="M21" s="53"/>
      <c r="R21" s="782"/>
      <c r="S21" s="62" t="s">
        <v>197</v>
      </c>
      <c r="T21" s="63" t="s">
        <v>198</v>
      </c>
    </row>
    <row r="22" spans="2:23" x14ac:dyDescent="0.15">
      <c r="C22" s="53"/>
      <c r="D22" s="53"/>
      <c r="E22" s="53"/>
      <c r="F22" s="53"/>
      <c r="I22" s="53"/>
      <c r="J22" s="53"/>
      <c r="K22" s="53"/>
      <c r="L22" s="53"/>
      <c r="M22" s="53"/>
      <c r="R22" s="64"/>
      <c r="S22" s="60" t="s">
        <v>199</v>
      </c>
      <c r="T22" s="784" t="s">
        <v>200</v>
      </c>
    </row>
    <row r="23" spans="2:23" x14ac:dyDescent="0.15">
      <c r="C23" s="53"/>
      <c r="D23" s="53"/>
      <c r="E23" s="53"/>
      <c r="F23" s="53"/>
      <c r="I23" s="53"/>
      <c r="J23" s="53"/>
      <c r="K23" s="53"/>
      <c r="L23" s="53"/>
      <c r="M23" s="53"/>
      <c r="R23" s="65"/>
      <c r="S23" s="63" t="s">
        <v>201</v>
      </c>
      <c r="T23" s="785"/>
    </row>
    <row r="24" spans="2:23" x14ac:dyDescent="0.15">
      <c r="C24" s="66"/>
      <c r="D24" s="66"/>
      <c r="E24" s="53"/>
      <c r="F24" s="53"/>
      <c r="I24" s="66"/>
      <c r="J24" s="66"/>
      <c r="K24" s="53"/>
      <c r="L24" s="53"/>
      <c r="M24" s="53"/>
      <c r="R24" s="64"/>
      <c r="S24" s="60" t="s">
        <v>199</v>
      </c>
      <c r="T24" s="784" t="s">
        <v>202</v>
      </c>
    </row>
    <row r="25" spans="2:23" x14ac:dyDescent="0.15">
      <c r="C25" s="66"/>
      <c r="D25" s="66"/>
      <c r="E25" s="53"/>
      <c r="F25" s="53"/>
      <c r="I25" s="66"/>
      <c r="J25" s="66"/>
      <c r="K25" s="53"/>
      <c r="L25" s="53"/>
      <c r="M25" s="53"/>
      <c r="R25" s="65"/>
      <c r="S25" s="63" t="s">
        <v>203</v>
      </c>
      <c r="T25" s="785"/>
    </row>
    <row r="26" spans="2:23" x14ac:dyDescent="0.15">
      <c r="C26" s="66"/>
      <c r="D26" s="66"/>
      <c r="E26" s="66"/>
      <c r="F26" s="66"/>
      <c r="I26" s="66"/>
      <c r="J26" s="66"/>
      <c r="K26" s="66"/>
      <c r="L26" s="66"/>
      <c r="M26" s="66"/>
      <c r="R26" s="64"/>
      <c r="S26" s="60" t="s">
        <v>204</v>
      </c>
      <c r="T26" s="784" t="s">
        <v>200</v>
      </c>
    </row>
    <row r="27" spans="2:23" ht="13.5" customHeight="1" x14ac:dyDescent="0.15">
      <c r="R27" s="65"/>
      <c r="S27" s="63" t="s">
        <v>201</v>
      </c>
      <c r="T27" s="785"/>
    </row>
    <row r="28" spans="2:23" ht="14.25" customHeight="1" x14ac:dyDescent="0.15">
      <c r="D28" s="67"/>
      <c r="E28" s="67"/>
      <c r="J28" s="67"/>
      <c r="K28" s="67"/>
      <c r="R28" s="64"/>
      <c r="S28" s="60" t="s">
        <v>204</v>
      </c>
      <c r="T28" s="784" t="s">
        <v>205</v>
      </c>
      <c r="W28" s="66"/>
    </row>
    <row r="29" spans="2:23" ht="13.5" customHeight="1" x14ac:dyDescent="0.15">
      <c r="R29" s="65"/>
      <c r="S29" s="63" t="s">
        <v>206</v>
      </c>
      <c r="T29" s="785"/>
      <c r="W29" s="66"/>
    </row>
    <row r="30" spans="2:23" ht="14.25" customHeight="1" x14ac:dyDescent="0.15">
      <c r="R30" s="64"/>
      <c r="S30" s="61" t="s">
        <v>207</v>
      </c>
      <c r="T30" s="781" t="s">
        <v>205</v>
      </c>
      <c r="W30" s="53"/>
    </row>
    <row r="31" spans="2:23" ht="13.5" customHeight="1" x14ac:dyDescent="0.15">
      <c r="R31" s="65"/>
      <c r="S31" s="63" t="s">
        <v>208</v>
      </c>
      <c r="T31" s="782"/>
    </row>
    <row r="32" spans="2:23" ht="14.25" customHeight="1" x14ac:dyDescent="0.15">
      <c r="C32" s="53"/>
      <c r="D32" s="53"/>
      <c r="E32" s="53"/>
      <c r="F32" s="53"/>
      <c r="I32" s="53"/>
      <c r="J32" s="53"/>
      <c r="K32" s="53"/>
      <c r="L32" s="53"/>
      <c r="M32" s="53"/>
      <c r="R32" s="64"/>
      <c r="S32" s="61" t="s">
        <v>209</v>
      </c>
      <c r="T32" s="781" t="s">
        <v>205</v>
      </c>
    </row>
    <row r="33" spans="3:23" ht="13.5" customHeight="1" x14ac:dyDescent="0.15">
      <c r="C33" s="53"/>
      <c r="D33" s="53"/>
      <c r="E33" s="53"/>
      <c r="F33" s="53"/>
      <c r="I33" s="53"/>
      <c r="J33" s="53"/>
      <c r="K33" s="53"/>
      <c r="L33" s="53"/>
      <c r="M33" s="53"/>
      <c r="R33" s="65"/>
      <c r="S33" s="63" t="s">
        <v>206</v>
      </c>
      <c r="T33" s="782"/>
    </row>
    <row r="34" spans="3:23" ht="14.25" customHeight="1" x14ac:dyDescent="0.15">
      <c r="C34" s="53"/>
      <c r="D34" s="53"/>
      <c r="E34" s="53"/>
      <c r="F34" s="53"/>
      <c r="I34" s="66"/>
      <c r="J34" s="66"/>
      <c r="K34" s="53"/>
      <c r="L34" s="53"/>
      <c r="M34" s="53"/>
      <c r="R34" s="64"/>
      <c r="S34" s="61" t="s">
        <v>210</v>
      </c>
      <c r="T34" s="781" t="s">
        <v>205</v>
      </c>
    </row>
    <row r="35" spans="3:23" ht="14.25" customHeight="1" x14ac:dyDescent="0.15">
      <c r="C35" s="53"/>
      <c r="D35" s="53"/>
      <c r="E35" s="53"/>
      <c r="F35" s="53"/>
      <c r="I35" s="66"/>
      <c r="J35" s="66"/>
      <c r="K35" s="53"/>
      <c r="L35" s="53"/>
      <c r="M35" s="53"/>
      <c r="R35" s="68"/>
      <c r="S35" s="69" t="s">
        <v>211</v>
      </c>
      <c r="T35" s="783"/>
    </row>
    <row r="36" spans="3:23" x14ac:dyDescent="0.15">
      <c r="C36" s="53"/>
      <c r="D36" s="53"/>
      <c r="E36" s="53"/>
      <c r="F36" s="53"/>
      <c r="I36" s="66"/>
      <c r="J36" s="66"/>
      <c r="K36" s="53"/>
      <c r="L36" s="53"/>
      <c r="M36" s="53"/>
      <c r="R36" s="65"/>
      <c r="S36" s="63" t="s">
        <v>212</v>
      </c>
      <c r="T36" s="782"/>
    </row>
    <row r="37" spans="3:23" x14ac:dyDescent="0.15">
      <c r="C37" s="53"/>
      <c r="D37" s="53"/>
      <c r="E37" s="53"/>
      <c r="F37" s="53"/>
      <c r="I37" s="53"/>
      <c r="J37" s="53"/>
      <c r="K37" s="53"/>
      <c r="L37" s="66"/>
      <c r="M37" s="66"/>
    </row>
    <row r="38" spans="3:23" x14ac:dyDescent="0.15">
      <c r="C38" s="53"/>
      <c r="D38" s="53"/>
      <c r="E38" s="53"/>
      <c r="F38" s="53"/>
      <c r="I38" s="53"/>
      <c r="J38" s="53"/>
      <c r="K38" s="53"/>
      <c r="L38" s="66"/>
      <c r="M38" s="66"/>
    </row>
    <row r="39" spans="3:23" x14ac:dyDescent="0.15">
      <c r="C39" s="66"/>
      <c r="D39" s="66"/>
      <c r="E39" s="53"/>
      <c r="F39" s="53"/>
      <c r="I39" s="66"/>
      <c r="J39" s="66"/>
      <c r="K39" s="53"/>
      <c r="L39" s="53"/>
      <c r="M39" s="53"/>
      <c r="W39" s="53"/>
    </row>
    <row r="40" spans="3:23" x14ac:dyDescent="0.15">
      <c r="C40" s="66"/>
      <c r="D40" s="66"/>
      <c r="E40" s="53"/>
      <c r="F40" s="53"/>
      <c r="I40" s="66"/>
      <c r="J40" s="66"/>
      <c r="K40" s="53"/>
      <c r="L40" s="53"/>
      <c r="M40" s="53"/>
    </row>
    <row r="41" spans="3:23" x14ac:dyDescent="0.15">
      <c r="C41" s="66"/>
      <c r="D41" s="66"/>
      <c r="E41" s="66"/>
      <c r="F41" s="66"/>
      <c r="I41" s="66"/>
      <c r="J41" s="66"/>
      <c r="K41" s="66"/>
      <c r="L41" s="66"/>
      <c r="M41" s="66"/>
      <c r="W41" s="53"/>
    </row>
    <row r="43" spans="3:23" x14ac:dyDescent="0.15">
      <c r="D43" s="67"/>
      <c r="E43" s="67"/>
      <c r="J43" s="67"/>
      <c r="K43" s="67"/>
      <c r="W43" s="53"/>
    </row>
  </sheetData>
  <sheetProtection algorithmName="SHA-512" hashValue="RePYu0RY7hMI5kr6d0+rkiP10Q9OGt/G2u7DGpLmXLMm6l4HJf2xuIATpKbUpyG4yubhKVETTrl+NgFniEFcmA==" saltValue="wwZFCImOdU0FfSqVHFq7FA==" spinCount="100000" sheet="1" objects="1" scenarios="1" selectLockedCells="1"/>
  <mergeCells count="8">
    <mergeCell ref="T32:T33"/>
    <mergeCell ref="T34:T36"/>
    <mergeCell ref="R20:R21"/>
    <mergeCell ref="T22:T23"/>
    <mergeCell ref="T24:T25"/>
    <mergeCell ref="T26:T27"/>
    <mergeCell ref="T28:T29"/>
    <mergeCell ref="T30:T31"/>
  </mergeCells>
  <phoneticPr fontId="4"/>
  <pageMargins left="0.70866141732283472" right="0.70866141732283472" top="0.74803149606299213" bottom="0.74803149606299213" header="0.31496062992125984" footer="0.31496062992125984"/>
  <pageSetup paperSize="9" scale="49" orientation="portrait" r:id="rId1"/>
  <headerFooter>
    <oddHeader xml:space="preserve">&amp;RVer3.6
</oddHeader>
    <oddFooter>&amp;Cⓒ　2022 hyoukakyoukai.All right reserved</oddFooter>
  </headerFooter>
  <colBreaks count="1" manualBreakCount="1">
    <brk id="21" max="1048575"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50"/>
  </sheetPr>
  <dimension ref="B1:F23"/>
  <sheetViews>
    <sheetView workbookViewId="0"/>
  </sheetViews>
  <sheetFormatPr defaultColWidth="9" defaultRowHeight="12" x14ac:dyDescent="0.15"/>
  <cols>
    <col min="1" max="1" width="0.875" style="17" customWidth="1"/>
    <col min="2" max="2" width="21.125" style="17" customWidth="1"/>
    <col min="3" max="3" width="3.5" style="102" bestFit="1" customWidth="1"/>
    <col min="4" max="4" width="20.375" style="17" customWidth="1"/>
    <col min="5" max="5" width="49.5" style="17" customWidth="1"/>
    <col min="6" max="6" width="12.75" style="17" bestFit="1" customWidth="1"/>
    <col min="7" max="7" width="0.875" style="17" customWidth="1"/>
    <col min="8" max="16384" width="9" style="17"/>
  </cols>
  <sheetData>
    <row r="1" spans="2:6" ht="5.0999999999999996" customHeight="1" x14ac:dyDescent="0.15"/>
    <row r="2" spans="2:6" x14ac:dyDescent="0.15">
      <c r="B2" s="17" t="s">
        <v>301</v>
      </c>
    </row>
    <row r="3" spans="2:6" s="102" customFormat="1" ht="24" x14ac:dyDescent="0.15">
      <c r="B3" s="103" t="s">
        <v>302</v>
      </c>
      <c r="C3" s="104" t="s">
        <v>303</v>
      </c>
      <c r="D3" s="105" t="s">
        <v>304</v>
      </c>
      <c r="E3" s="106" t="s">
        <v>305</v>
      </c>
      <c r="F3" s="107" t="s">
        <v>306</v>
      </c>
    </row>
    <row r="4" spans="2:6" ht="12" customHeight="1" x14ac:dyDescent="0.15">
      <c r="B4" s="793" t="s">
        <v>308</v>
      </c>
      <c r="C4" s="787" t="s">
        <v>307</v>
      </c>
      <c r="D4" s="789" t="s">
        <v>309</v>
      </c>
      <c r="E4" s="791" t="s">
        <v>310</v>
      </c>
      <c r="F4" s="795">
        <v>44298</v>
      </c>
    </row>
    <row r="5" spans="2:6" ht="13.5" customHeight="1" x14ac:dyDescent="0.15">
      <c r="B5" s="794"/>
      <c r="C5" s="788"/>
      <c r="D5" s="790"/>
      <c r="E5" s="792"/>
      <c r="F5" s="796"/>
    </row>
    <row r="6" spans="2:6" x14ac:dyDescent="0.15">
      <c r="B6" s="793" t="s">
        <v>311</v>
      </c>
      <c r="C6" s="155" t="s">
        <v>312</v>
      </c>
      <c r="D6" s="156" t="s">
        <v>314</v>
      </c>
      <c r="E6" s="156" t="s">
        <v>316</v>
      </c>
      <c r="F6" s="795">
        <v>44424</v>
      </c>
    </row>
    <row r="7" spans="2:6" x14ac:dyDescent="0.15">
      <c r="B7" s="267"/>
      <c r="C7" s="154" t="s">
        <v>313</v>
      </c>
      <c r="D7" s="157" t="s">
        <v>314</v>
      </c>
      <c r="E7" s="157" t="s">
        <v>319</v>
      </c>
      <c r="F7" s="797"/>
    </row>
    <row r="8" spans="2:6" x14ac:dyDescent="0.15">
      <c r="B8" s="267"/>
      <c r="C8" s="154" t="s">
        <v>318</v>
      </c>
      <c r="D8" s="157" t="s">
        <v>315</v>
      </c>
      <c r="E8" s="157" t="s">
        <v>320</v>
      </c>
      <c r="F8" s="797"/>
    </row>
    <row r="9" spans="2:6" x14ac:dyDescent="0.15">
      <c r="B9" s="794"/>
      <c r="C9" s="158" t="s">
        <v>321</v>
      </c>
      <c r="D9" s="159" t="s">
        <v>315</v>
      </c>
      <c r="E9" s="159" t="s">
        <v>317</v>
      </c>
      <c r="F9" s="796"/>
    </row>
    <row r="10" spans="2:6" x14ac:dyDescent="0.15">
      <c r="B10" s="322" t="s">
        <v>356</v>
      </c>
      <c r="C10" s="155" t="s">
        <v>312</v>
      </c>
      <c r="D10" s="156" t="s">
        <v>368</v>
      </c>
      <c r="E10" s="156" t="s">
        <v>369</v>
      </c>
      <c r="F10" s="795">
        <v>44635</v>
      </c>
    </row>
    <row r="11" spans="2:6" x14ac:dyDescent="0.15">
      <c r="B11" s="322"/>
      <c r="C11" s="154" t="s">
        <v>352</v>
      </c>
      <c r="D11" s="157" t="s">
        <v>357</v>
      </c>
      <c r="E11" s="157" t="s">
        <v>370</v>
      </c>
      <c r="F11" s="797"/>
    </row>
    <row r="12" spans="2:6" x14ac:dyDescent="0.15">
      <c r="B12" s="322"/>
      <c r="C12" s="158" t="s">
        <v>353</v>
      </c>
      <c r="D12" s="159" t="s">
        <v>354</v>
      </c>
      <c r="E12" s="159" t="s">
        <v>355</v>
      </c>
      <c r="F12" s="794"/>
    </row>
    <row r="13" spans="2:6" x14ac:dyDescent="0.15">
      <c r="B13" s="141" t="s">
        <v>374</v>
      </c>
      <c r="C13" s="141" t="s">
        <v>312</v>
      </c>
      <c r="D13" s="142" t="s">
        <v>357</v>
      </c>
      <c r="E13" s="143" t="s">
        <v>375</v>
      </c>
      <c r="F13" s="144">
        <v>44662</v>
      </c>
    </row>
    <row r="14" spans="2:6" x14ac:dyDescent="0.15">
      <c r="B14" s="793" t="s">
        <v>377</v>
      </c>
      <c r="C14" s="155" t="s">
        <v>312</v>
      </c>
      <c r="D14" s="156" t="s">
        <v>381</v>
      </c>
      <c r="E14" s="156" t="s">
        <v>379</v>
      </c>
      <c r="F14" s="795">
        <v>44866</v>
      </c>
    </row>
    <row r="15" spans="2:6" x14ac:dyDescent="0.15">
      <c r="B15" s="794"/>
      <c r="C15" s="158" t="s">
        <v>352</v>
      </c>
      <c r="D15" s="159" t="s">
        <v>378</v>
      </c>
      <c r="E15" s="159" t="s">
        <v>380</v>
      </c>
      <c r="F15" s="796"/>
    </row>
    <row r="16" spans="2:6" x14ac:dyDescent="0.15">
      <c r="B16" s="107" t="s">
        <v>389</v>
      </c>
      <c r="C16" s="141" t="s">
        <v>312</v>
      </c>
      <c r="D16" s="142" t="s">
        <v>368</v>
      </c>
      <c r="E16" s="143" t="s">
        <v>390</v>
      </c>
      <c r="F16" s="152">
        <v>45002</v>
      </c>
    </row>
    <row r="17" spans="2:6" x14ac:dyDescent="0.15">
      <c r="B17" s="322" t="s">
        <v>392</v>
      </c>
      <c r="C17" s="155" t="s">
        <v>307</v>
      </c>
      <c r="D17" s="156" t="s">
        <v>396</v>
      </c>
      <c r="E17" s="156" t="s">
        <v>397</v>
      </c>
      <c r="F17" s="786">
        <v>45755</v>
      </c>
    </row>
    <row r="18" spans="2:6" x14ac:dyDescent="0.15">
      <c r="B18" s="322"/>
      <c r="C18" s="154" t="s">
        <v>352</v>
      </c>
      <c r="D18" s="157" t="s">
        <v>396</v>
      </c>
      <c r="E18" s="157" t="s">
        <v>398</v>
      </c>
      <c r="F18" s="786"/>
    </row>
    <row r="19" spans="2:6" x14ac:dyDescent="0.15">
      <c r="B19" s="322"/>
      <c r="C19" s="154" t="s">
        <v>353</v>
      </c>
      <c r="D19" s="157" t="s">
        <v>396</v>
      </c>
      <c r="E19" s="157" t="s">
        <v>407</v>
      </c>
      <c r="F19" s="786"/>
    </row>
    <row r="20" spans="2:6" ht="24" x14ac:dyDescent="0.15">
      <c r="B20" s="322"/>
      <c r="C20" s="154" t="s">
        <v>401</v>
      </c>
      <c r="D20" s="157" t="s">
        <v>399</v>
      </c>
      <c r="E20" s="157" t="s">
        <v>400</v>
      </c>
      <c r="F20" s="786"/>
    </row>
    <row r="21" spans="2:6" x14ac:dyDescent="0.15">
      <c r="B21" s="322"/>
      <c r="C21" s="154" t="s">
        <v>404</v>
      </c>
      <c r="D21" s="157" t="s">
        <v>402</v>
      </c>
      <c r="E21" s="157" t="s">
        <v>403</v>
      </c>
      <c r="F21" s="786"/>
    </row>
    <row r="22" spans="2:6" x14ac:dyDescent="0.15">
      <c r="B22" s="322"/>
      <c r="C22" s="154" t="s">
        <v>406</v>
      </c>
      <c r="D22" s="157" t="s">
        <v>315</v>
      </c>
      <c r="E22" s="157" t="s">
        <v>408</v>
      </c>
      <c r="F22" s="786"/>
    </row>
    <row r="23" spans="2:6" x14ac:dyDescent="0.15">
      <c r="B23" s="322"/>
      <c r="C23" s="158" t="s">
        <v>409</v>
      </c>
      <c r="D23" s="159" t="s">
        <v>393</v>
      </c>
      <c r="E23" s="159" t="s">
        <v>405</v>
      </c>
      <c r="F23" s="786"/>
    </row>
  </sheetData>
  <sheetProtection algorithmName="SHA-512" hashValue="ak7+BnWdEwz/oN5xXZKld/Bz7FEQE3CuFqliqTD9Bu0wFQXwDsS3PytbCoA+GvJYyQQVeYVIFTDYKO2FDCQmbg==" saltValue="1KdjGNZ/8H34e02HUQzRrQ==" spinCount="100000" sheet="1" selectLockedCells="1" selectUnlockedCells="1"/>
  <mergeCells count="13">
    <mergeCell ref="B17:B23"/>
    <mergeCell ref="F17:F23"/>
    <mergeCell ref="C4:C5"/>
    <mergeCell ref="D4:D5"/>
    <mergeCell ref="E4:E5"/>
    <mergeCell ref="B14:B15"/>
    <mergeCell ref="F14:F15"/>
    <mergeCell ref="B4:B5"/>
    <mergeCell ref="F4:F5"/>
    <mergeCell ref="B6:B9"/>
    <mergeCell ref="F6:F9"/>
    <mergeCell ref="B10:B12"/>
    <mergeCell ref="F10:F12"/>
  </mergeCells>
  <phoneticPr fontId="4"/>
  <pageMargins left="0.70866141732283472" right="0.70866141732283472" top="0.74803149606299213" bottom="0.74803149606299213" header="0.31496062992125984" footer="0.31496062992125984"/>
  <pageSetup paperSize="9" scale="81" orientation="portrait" r:id="rId1"/>
  <headerFooter>
    <oddHeader xml:space="preserve">&amp;RVer3.6
</oddHeader>
    <oddFooter>&amp;Cⓒ　2022 hyoukakyoukai.All right reserved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AW110"/>
  <sheetViews>
    <sheetView workbookViewId="0"/>
  </sheetViews>
  <sheetFormatPr defaultRowHeight="13.5" x14ac:dyDescent="0.15"/>
  <cols>
    <col min="1" max="1" width="0.875" customWidth="1"/>
    <col min="2" max="31" width="3.875" customWidth="1"/>
    <col min="32" max="32" width="3" customWidth="1"/>
    <col min="33" max="33" width="3.875" hidden="1" customWidth="1"/>
    <col min="34" max="34" width="10" hidden="1" customWidth="1"/>
    <col min="35" max="36" width="10.75" hidden="1" customWidth="1"/>
    <col min="37" max="37" width="10.625" hidden="1" customWidth="1"/>
    <col min="38" max="38" width="5.625" hidden="1" customWidth="1"/>
    <col min="39" max="40" width="6.625" hidden="1" customWidth="1"/>
    <col min="41" max="41" width="10.625" hidden="1" customWidth="1"/>
    <col min="42" max="43" width="7.125" hidden="1" customWidth="1"/>
    <col min="44" max="44" width="10.625" hidden="1" customWidth="1"/>
    <col min="45" max="45" width="5.25" hidden="1" customWidth="1"/>
    <col min="46" max="46" width="6.5" hidden="1" customWidth="1"/>
    <col min="47" max="47" width="3.5" hidden="1" customWidth="1"/>
    <col min="48" max="48" width="3.625" hidden="1" customWidth="1"/>
    <col min="49" max="49" width="4.625" hidden="1" customWidth="1"/>
    <col min="50" max="50" width="4.625" customWidth="1"/>
  </cols>
  <sheetData>
    <row r="1" spans="2:46" ht="5.0999999999999996" customHeight="1" x14ac:dyDescent="0.15"/>
    <row r="2" spans="2:46" s="1" customFormat="1" ht="30" customHeight="1" x14ac:dyDescent="0.15">
      <c r="B2" s="421" t="s">
        <v>46</v>
      </c>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H2" s="140" t="s">
        <v>376</v>
      </c>
    </row>
    <row r="3" spans="2:46" s="2" customFormat="1" ht="24.95" customHeight="1" thickBot="1" x14ac:dyDescent="0.2">
      <c r="AH3" s="147">
        <f>共通条件・結果!AH3</f>
        <v>1</v>
      </c>
    </row>
    <row r="4" spans="2:46" s="2" customFormat="1" ht="21.95" customHeight="1" thickBot="1" x14ac:dyDescent="0.2">
      <c r="B4" s="4" t="s">
        <v>129</v>
      </c>
      <c r="D4" s="4"/>
      <c r="F4" s="4"/>
      <c r="V4" s="426" t="s">
        <v>24</v>
      </c>
      <c r="W4" s="427"/>
      <c r="X4" s="427"/>
      <c r="Y4" s="427"/>
      <c r="Z4" s="428">
        <f>IF(共通条件・結果!AA7="８地域","0.325",IF(共通条件・結果!AA7="７地域",0.307,IF(共通条件・結果!AA7="６地域",0.341,IF(共通条件・結果!AA7="５地域",0.373,IF(共通条件・結果!AA7="４地域",0.322,IF(共通条件・結果!AA7="３地域",0.335,IF(共通条件・結果!AA7="２地域",0.341,IF(共通条件・結果!AA7="１地域",0.329))))))))</f>
        <v>0.33500000000000002</v>
      </c>
      <c r="AA4" s="429"/>
      <c r="AB4" s="430">
        <f>IF(共通条件・結果!AA7="８地域","-",IF(共通条件・結果!AA7="７地域",0.227,IF(共通条件・結果!AA7="６地域",0.261,IF(共通条件・結果!AA7="５地域",0.238,IF(共通条件・結果!AA7="４地域",0.256,IF(共通条件・結果!AA7="３地域",0.284,IF(共通条件・結果!AA7="２地域",0.263,IF(共通条件・結果!AA7="１地域",0.26))))))))</f>
        <v>0.28399999999999997</v>
      </c>
      <c r="AC4" s="431"/>
    </row>
    <row r="5" spans="2:46" s="2" customFormat="1" ht="21.95" customHeight="1" x14ac:dyDescent="0.15">
      <c r="B5" s="256" t="s">
        <v>3</v>
      </c>
      <c r="C5" s="262"/>
      <c r="D5" s="166" t="s">
        <v>283</v>
      </c>
      <c r="E5" s="166"/>
      <c r="F5" s="166"/>
      <c r="G5" s="166"/>
      <c r="H5" s="266" t="s">
        <v>284</v>
      </c>
      <c r="I5" s="166"/>
      <c r="J5" s="276" t="s">
        <v>149</v>
      </c>
      <c r="K5" s="349"/>
      <c r="L5" s="349"/>
      <c r="M5" s="277"/>
      <c r="N5" s="266" t="s">
        <v>6</v>
      </c>
      <c r="O5" s="166"/>
      <c r="P5" s="266" t="s">
        <v>60</v>
      </c>
      <c r="Q5" s="166"/>
      <c r="R5" s="413" t="s">
        <v>41</v>
      </c>
      <c r="S5" s="346"/>
      <c r="T5" s="346"/>
      <c r="U5" s="346"/>
      <c r="V5" s="346"/>
      <c r="W5" s="346"/>
      <c r="X5" s="346"/>
      <c r="Y5" s="346"/>
      <c r="Z5" s="266" t="s">
        <v>285</v>
      </c>
      <c r="AA5" s="166"/>
      <c r="AB5" s="266" t="s">
        <v>286</v>
      </c>
      <c r="AC5" s="166"/>
      <c r="AD5" s="266" t="s">
        <v>266</v>
      </c>
      <c r="AE5" s="167"/>
    </row>
    <row r="6" spans="2:46" s="2" customFormat="1" ht="21.95" customHeight="1" x14ac:dyDescent="0.15">
      <c r="B6" s="257"/>
      <c r="C6" s="352"/>
      <c r="D6" s="422" t="s">
        <v>5</v>
      </c>
      <c r="E6" s="423"/>
      <c r="F6" s="432" t="s">
        <v>4</v>
      </c>
      <c r="G6" s="433"/>
      <c r="H6" s="268"/>
      <c r="I6" s="268"/>
      <c r="J6" s="278" t="s">
        <v>148</v>
      </c>
      <c r="K6" s="279"/>
      <c r="L6" s="382" t="s">
        <v>174</v>
      </c>
      <c r="M6" s="383"/>
      <c r="N6" s="267"/>
      <c r="O6" s="268"/>
      <c r="P6" s="267"/>
      <c r="Q6" s="268"/>
      <c r="R6" s="382" t="s">
        <v>40</v>
      </c>
      <c r="S6" s="416"/>
      <c r="T6" s="418" t="s">
        <v>287</v>
      </c>
      <c r="U6" s="419"/>
      <c r="V6" s="419"/>
      <c r="W6" s="419"/>
      <c r="X6" s="419"/>
      <c r="Y6" s="420"/>
      <c r="Z6" s="267"/>
      <c r="AA6" s="268"/>
      <c r="AB6" s="267"/>
      <c r="AC6" s="268"/>
      <c r="AD6" s="268"/>
      <c r="AE6" s="414"/>
      <c r="AI6" s="258" t="s">
        <v>44</v>
      </c>
      <c r="AJ6" s="258"/>
      <c r="AK6" s="11"/>
      <c r="AL6" s="11"/>
      <c r="AM6" s="258" t="s">
        <v>9</v>
      </c>
      <c r="AN6" s="258"/>
      <c r="AO6" s="11"/>
      <c r="AP6" s="258" t="s">
        <v>45</v>
      </c>
      <c r="AQ6" s="258"/>
      <c r="AS6" s="258" t="s">
        <v>58</v>
      </c>
      <c r="AT6" s="258"/>
    </row>
    <row r="7" spans="2:46" s="2" customFormat="1" ht="21.95" customHeight="1" thickBot="1" x14ac:dyDescent="0.2">
      <c r="B7" s="259"/>
      <c r="C7" s="353"/>
      <c r="D7" s="424"/>
      <c r="E7" s="425"/>
      <c r="F7" s="434"/>
      <c r="G7" s="353"/>
      <c r="H7" s="269"/>
      <c r="I7" s="269"/>
      <c r="J7" s="280"/>
      <c r="K7" s="281"/>
      <c r="L7" s="280"/>
      <c r="M7" s="281"/>
      <c r="N7" s="269"/>
      <c r="O7" s="269"/>
      <c r="P7" s="269"/>
      <c r="Q7" s="269"/>
      <c r="R7" s="280"/>
      <c r="S7" s="417"/>
      <c r="T7" s="353" t="s">
        <v>7</v>
      </c>
      <c r="U7" s="312"/>
      <c r="V7" s="411" t="s">
        <v>8</v>
      </c>
      <c r="W7" s="412"/>
      <c r="X7" s="353" t="s">
        <v>1</v>
      </c>
      <c r="Y7" s="312"/>
      <c r="Z7" s="269"/>
      <c r="AA7" s="269"/>
      <c r="AB7" s="269"/>
      <c r="AC7" s="269"/>
      <c r="AD7" s="269"/>
      <c r="AE7" s="415"/>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96"/>
      <c r="C8" s="297"/>
      <c r="D8" s="249"/>
      <c r="E8" s="286"/>
      <c r="F8" s="291"/>
      <c r="G8" s="250"/>
      <c r="H8" s="249"/>
      <c r="I8" s="250"/>
      <c r="J8" s="251"/>
      <c r="K8" s="252"/>
      <c r="L8" s="249"/>
      <c r="M8" s="250"/>
      <c r="N8" s="379"/>
      <c r="O8" s="380"/>
      <c r="P8" s="451"/>
      <c r="Q8" s="452"/>
      <c r="R8" s="444"/>
      <c r="S8" s="445"/>
      <c r="T8" s="446"/>
      <c r="U8" s="447"/>
      <c r="V8" s="446"/>
      <c r="W8" s="448"/>
      <c r="X8" s="449"/>
      <c r="Y8" s="450"/>
      <c r="Z8" s="441" t="str">
        <f t="shared" ref="Z8:Z14" si="0">IF(D8="","",AI8)</f>
        <v/>
      </c>
      <c r="AA8" s="441"/>
      <c r="AB8" s="441" t="str">
        <f t="shared" ref="AB8:AB14" si="1">IF(D8="","",IF(ISERROR(AJ8),"-",AJ8))</f>
        <v/>
      </c>
      <c r="AC8" s="441"/>
      <c r="AD8" s="442" t="str">
        <f t="shared" ref="AD8:AD14" si="2">IF(D8="","",D8*F8*AS8*P8)</f>
        <v/>
      </c>
      <c r="AE8" s="443"/>
      <c r="AH8" s="12" t="b">
        <v>1</v>
      </c>
      <c r="AI8" s="2">
        <f>IF(AH8=FALSE,"0.0",D8*F8*L8*$Z$4*AM8)</f>
        <v>0</v>
      </c>
      <c r="AJ8" s="2">
        <f t="shared" ref="AJ8:AJ14" si="3">IF(AH8=FALSE,"0.0",D8*F8*L8*$AB$4*AN8)</f>
        <v>0</v>
      </c>
      <c r="AL8" s="12" t="b">
        <v>1</v>
      </c>
      <c r="AM8" s="2" t="str">
        <f>IF(AL8=TRUE,"0.93",IF(ISERROR(AP8),"エラー",IF(AP8&gt;0.93,"0.93",AP8)))</f>
        <v>0.93</v>
      </c>
      <c r="AN8" s="2" t="str">
        <f>IF(AL8=TRUE,"0.51",IF(ISERROR(AQ8),"エラー",IF(AQ8&gt;0.72,"0.72",AQ8)))</f>
        <v>0.51</v>
      </c>
      <c r="AP8" s="2" t="e">
        <f t="shared" ref="AP8:AP14" si="4">0.01*(16+24*(2*V8+X8)/T8)</f>
        <v>#DIV/0!</v>
      </c>
      <c r="AQ8" s="2" t="e">
        <f t="shared" ref="AQ8:AQ14" si="5">0.01*(10+15*(2*V8+X8)/T8)</f>
        <v>#DIV/0!</v>
      </c>
      <c r="AS8" s="2">
        <f>IF(AT8="FALSE",H8,IF(N8="風除室",1/((1/H8)+0.1),0.5*H8+0.5*(1/((1/H8)+AT8))))</f>
        <v>0</v>
      </c>
      <c r="AT8" s="11" t="str">
        <f t="shared" ref="AT8:AT14" si="6">IF(N8="","FALSE",IF(N8="雨戸",0.1,IF(N8="ｼｬｯﾀｰ",0.1,IF(N8="障子",0.18,IF(N8="風除室",0.1)))))</f>
        <v>FALSE</v>
      </c>
    </row>
    <row r="9" spans="2:46" s="2" customFormat="1" ht="21.95" customHeight="1" x14ac:dyDescent="0.15">
      <c r="B9" s="294"/>
      <c r="C9" s="295"/>
      <c r="D9" s="288"/>
      <c r="E9" s="298"/>
      <c r="F9" s="290"/>
      <c r="G9" s="289"/>
      <c r="H9" s="288"/>
      <c r="I9" s="289"/>
      <c r="J9" s="292"/>
      <c r="K9" s="293"/>
      <c r="L9" s="288"/>
      <c r="M9" s="289"/>
      <c r="N9" s="244"/>
      <c r="O9" s="245"/>
      <c r="P9" s="409"/>
      <c r="Q9" s="410"/>
      <c r="R9" s="253"/>
      <c r="S9" s="255"/>
      <c r="T9" s="404"/>
      <c r="U9" s="405"/>
      <c r="V9" s="404"/>
      <c r="W9" s="406"/>
      <c r="X9" s="407"/>
      <c r="Y9" s="408"/>
      <c r="Z9" s="365" t="str">
        <f t="shared" si="0"/>
        <v/>
      </c>
      <c r="AA9" s="365"/>
      <c r="AB9" s="365" t="str">
        <f t="shared" si="1"/>
        <v/>
      </c>
      <c r="AC9" s="365"/>
      <c r="AD9" s="365" t="str">
        <f t="shared" si="2"/>
        <v/>
      </c>
      <c r="AE9" s="403"/>
      <c r="AH9" s="12" t="b">
        <v>1</v>
      </c>
      <c r="AI9" s="2">
        <f t="shared" ref="AI9:AI14" si="7">IF(AH9=FALSE,"0.0",D9*F9*L9*$Z$4*AM9)</f>
        <v>0</v>
      </c>
      <c r="AJ9" s="2">
        <f t="shared" si="3"/>
        <v>0</v>
      </c>
      <c r="AL9" s="12" t="b">
        <v>1</v>
      </c>
      <c r="AM9" s="2" t="str">
        <f t="shared" ref="AM9:AM14" si="8">IF(AL9=TRUE,"0.93",IF(ISERROR(AP9),"エラー",IF(AP9&gt;0.93,"0.93",AP9)))</f>
        <v>0.93</v>
      </c>
      <c r="AN9" s="2" t="str">
        <f t="shared" ref="AN9:AN14" si="9">IF(AL9=TRUE,"0.51",IF(ISERROR(AQ9),"エラー",IF(AQ9&gt;0.72,"0.72",AQ9)))</f>
        <v>0.51</v>
      </c>
      <c r="AP9" s="2" t="e">
        <f t="shared" si="4"/>
        <v>#DIV/0!</v>
      </c>
      <c r="AQ9" s="2" t="e">
        <f t="shared" si="5"/>
        <v>#DIV/0!</v>
      </c>
      <c r="AS9" s="2">
        <f t="shared" ref="AS9:AS14" si="10">IF(AT9="FALSE",H9,IF(N9="風除室",1/((1/H9)+0.1),0.5*H9+0.5*(1/((1/H9)+AT9))))</f>
        <v>0</v>
      </c>
      <c r="AT9" s="11" t="str">
        <f t="shared" si="6"/>
        <v>FALSE</v>
      </c>
    </row>
    <row r="10" spans="2:46" s="2" customFormat="1" ht="21.95" customHeight="1" x14ac:dyDescent="0.15">
      <c r="B10" s="294"/>
      <c r="C10" s="295"/>
      <c r="D10" s="288"/>
      <c r="E10" s="298"/>
      <c r="F10" s="290"/>
      <c r="G10" s="289"/>
      <c r="H10" s="288"/>
      <c r="I10" s="289"/>
      <c r="J10" s="253"/>
      <c r="K10" s="254"/>
      <c r="L10" s="288"/>
      <c r="M10" s="289"/>
      <c r="N10" s="244"/>
      <c r="O10" s="245"/>
      <c r="P10" s="409"/>
      <c r="Q10" s="410"/>
      <c r="R10" s="253"/>
      <c r="S10" s="255"/>
      <c r="T10" s="404"/>
      <c r="U10" s="405"/>
      <c r="V10" s="404"/>
      <c r="W10" s="406"/>
      <c r="X10" s="407"/>
      <c r="Y10" s="408"/>
      <c r="Z10" s="365" t="str">
        <f>IF(D10="","",AI10)</f>
        <v/>
      </c>
      <c r="AA10" s="365"/>
      <c r="AB10" s="365" t="str">
        <f t="shared" si="1"/>
        <v/>
      </c>
      <c r="AC10" s="365"/>
      <c r="AD10" s="365" t="str">
        <f t="shared" si="2"/>
        <v/>
      </c>
      <c r="AE10" s="403"/>
      <c r="AH10" s="12" t="b">
        <v>1</v>
      </c>
      <c r="AI10" s="2">
        <f>IF(AH10=FALSE,"0.0",D10*F10*L10*$Z$4*AM10)</f>
        <v>0</v>
      </c>
      <c r="AJ10" s="2">
        <f t="shared" si="3"/>
        <v>0</v>
      </c>
      <c r="AL10" s="12" t="b">
        <v>1</v>
      </c>
      <c r="AM10" s="2" t="str">
        <f>IF(AL10=TRUE,"0.93",IF(ISERROR(AP10),"エラー",IF(AP10&gt;0.93,"0.93",AP10)))</f>
        <v>0.93</v>
      </c>
      <c r="AN10" s="2" t="str">
        <f t="shared" si="9"/>
        <v>0.51</v>
      </c>
      <c r="AP10" s="2" t="e">
        <f>0.01*(16+24*(2*V10+X10)/T10)</f>
        <v>#DIV/0!</v>
      </c>
      <c r="AQ10" s="2" t="e">
        <f t="shared" si="5"/>
        <v>#DIV/0!</v>
      </c>
      <c r="AS10" s="2">
        <f t="shared" si="10"/>
        <v>0</v>
      </c>
      <c r="AT10" s="11" t="str">
        <f t="shared" si="6"/>
        <v>FALSE</v>
      </c>
    </row>
    <row r="11" spans="2:46" s="2" customFormat="1" ht="21.95" customHeight="1" x14ac:dyDescent="0.15">
      <c r="B11" s="294"/>
      <c r="C11" s="295"/>
      <c r="D11" s="288"/>
      <c r="E11" s="298"/>
      <c r="F11" s="290"/>
      <c r="G11" s="289"/>
      <c r="H11" s="288"/>
      <c r="I11" s="289"/>
      <c r="J11" s="253"/>
      <c r="K11" s="254"/>
      <c r="L11" s="288"/>
      <c r="M11" s="289"/>
      <c r="N11" s="244"/>
      <c r="O11" s="245"/>
      <c r="P11" s="409"/>
      <c r="Q11" s="410"/>
      <c r="R11" s="253"/>
      <c r="S11" s="255"/>
      <c r="T11" s="404"/>
      <c r="U11" s="405"/>
      <c r="V11" s="404"/>
      <c r="W11" s="406"/>
      <c r="X11" s="407"/>
      <c r="Y11" s="408"/>
      <c r="Z11" s="365" t="str">
        <f t="shared" si="0"/>
        <v/>
      </c>
      <c r="AA11" s="365"/>
      <c r="AB11" s="365" t="str">
        <f t="shared" si="1"/>
        <v/>
      </c>
      <c r="AC11" s="365"/>
      <c r="AD11" s="365" t="str">
        <f t="shared" si="2"/>
        <v/>
      </c>
      <c r="AE11" s="403"/>
      <c r="AH11" s="12" t="b">
        <v>1</v>
      </c>
      <c r="AI11" s="2">
        <f t="shared" si="7"/>
        <v>0</v>
      </c>
      <c r="AJ11" s="2">
        <f t="shared" si="3"/>
        <v>0</v>
      </c>
      <c r="AL11" s="12" t="b">
        <v>1</v>
      </c>
      <c r="AM11" s="2" t="str">
        <f t="shared" si="8"/>
        <v>0.93</v>
      </c>
      <c r="AN11" s="2" t="str">
        <f t="shared" si="9"/>
        <v>0.51</v>
      </c>
      <c r="AP11" s="2" t="e">
        <f>0.01*(16+24*(2*V11+X11)/T11)</f>
        <v>#DIV/0!</v>
      </c>
      <c r="AQ11" s="2" t="e">
        <f t="shared" si="5"/>
        <v>#DIV/0!</v>
      </c>
      <c r="AS11" s="2">
        <f t="shared" si="10"/>
        <v>0</v>
      </c>
      <c r="AT11" s="11" t="str">
        <f t="shared" si="6"/>
        <v>FALSE</v>
      </c>
    </row>
    <row r="12" spans="2:46" s="2" customFormat="1" ht="21.95" customHeight="1" x14ac:dyDescent="0.15">
      <c r="B12" s="294"/>
      <c r="C12" s="295"/>
      <c r="D12" s="288"/>
      <c r="E12" s="298"/>
      <c r="F12" s="290"/>
      <c r="G12" s="289"/>
      <c r="H12" s="288"/>
      <c r="I12" s="289"/>
      <c r="J12" s="253"/>
      <c r="K12" s="254"/>
      <c r="L12" s="288"/>
      <c r="M12" s="289"/>
      <c r="N12" s="244"/>
      <c r="O12" s="245"/>
      <c r="P12" s="409"/>
      <c r="Q12" s="410"/>
      <c r="R12" s="253"/>
      <c r="S12" s="255"/>
      <c r="T12" s="404"/>
      <c r="U12" s="405"/>
      <c r="V12" s="404"/>
      <c r="W12" s="406"/>
      <c r="X12" s="407"/>
      <c r="Y12" s="408"/>
      <c r="Z12" s="366" t="str">
        <f>IF(D12="","",AI12)</f>
        <v/>
      </c>
      <c r="AA12" s="367"/>
      <c r="AB12" s="365" t="str">
        <f>IF(D12="","",IF(ISERROR(AJ12),"-",AJ12))</f>
        <v/>
      </c>
      <c r="AC12" s="365"/>
      <c r="AD12" s="365" t="str">
        <f t="shared" si="2"/>
        <v/>
      </c>
      <c r="AE12" s="403"/>
      <c r="AH12" s="12" t="b">
        <v>1</v>
      </c>
      <c r="AI12" s="2">
        <f>IF(AH12=FALSE,"0.0",D12*F12*L12*$Z$4*AM12)</f>
        <v>0</v>
      </c>
      <c r="AJ12" s="2">
        <f t="shared" si="3"/>
        <v>0</v>
      </c>
      <c r="AL12" s="12" t="b">
        <v>1</v>
      </c>
      <c r="AM12" s="2" t="str">
        <f>IF(AL12=TRUE,"0.93",IF(ISERROR(AP12),"エラー",IF(AP12&gt;0.93,"0.93",AP12)))</f>
        <v>0.93</v>
      </c>
      <c r="AN12" s="2" t="str">
        <f t="shared" si="9"/>
        <v>0.51</v>
      </c>
      <c r="AP12" s="2" t="e">
        <f>0.01*(16+24*(2*V12+X12)/T12)</f>
        <v>#DIV/0!</v>
      </c>
      <c r="AQ12" s="2" t="e">
        <f t="shared" si="5"/>
        <v>#DIV/0!</v>
      </c>
      <c r="AS12" s="2">
        <f t="shared" si="10"/>
        <v>0</v>
      </c>
      <c r="AT12" s="11" t="str">
        <f t="shared" si="6"/>
        <v>FALSE</v>
      </c>
    </row>
    <row r="13" spans="2:46" s="2" customFormat="1" ht="21.95" customHeight="1" x14ac:dyDescent="0.15">
      <c r="B13" s="294"/>
      <c r="C13" s="295"/>
      <c r="D13" s="288"/>
      <c r="E13" s="298"/>
      <c r="F13" s="290"/>
      <c r="G13" s="289"/>
      <c r="H13" s="288"/>
      <c r="I13" s="289"/>
      <c r="J13" s="253"/>
      <c r="K13" s="254"/>
      <c r="L13" s="288"/>
      <c r="M13" s="289"/>
      <c r="N13" s="244"/>
      <c r="O13" s="245"/>
      <c r="P13" s="409"/>
      <c r="Q13" s="410"/>
      <c r="R13" s="253"/>
      <c r="S13" s="255"/>
      <c r="T13" s="404"/>
      <c r="U13" s="405"/>
      <c r="V13" s="404"/>
      <c r="W13" s="406"/>
      <c r="X13" s="407"/>
      <c r="Y13" s="408"/>
      <c r="Z13" s="366" t="str">
        <f t="shared" si="0"/>
        <v/>
      </c>
      <c r="AA13" s="367"/>
      <c r="AB13" s="365" t="str">
        <f t="shared" si="1"/>
        <v/>
      </c>
      <c r="AC13" s="365"/>
      <c r="AD13" s="365" t="str">
        <f t="shared" si="2"/>
        <v/>
      </c>
      <c r="AE13" s="403"/>
      <c r="AH13" s="12" t="b">
        <v>1</v>
      </c>
      <c r="AI13" s="2">
        <f t="shared" si="7"/>
        <v>0</v>
      </c>
      <c r="AJ13" s="2">
        <f t="shared" si="3"/>
        <v>0</v>
      </c>
      <c r="AL13" s="12" t="b">
        <v>1</v>
      </c>
      <c r="AM13" s="2" t="str">
        <f t="shared" si="8"/>
        <v>0.93</v>
      </c>
      <c r="AN13" s="2" t="str">
        <f t="shared" si="9"/>
        <v>0.51</v>
      </c>
      <c r="AP13" s="2" t="e">
        <f t="shared" si="4"/>
        <v>#DIV/0!</v>
      </c>
      <c r="AQ13" s="2" t="e">
        <f t="shared" si="5"/>
        <v>#DIV/0!</v>
      </c>
      <c r="AS13" s="2">
        <f t="shared" si="10"/>
        <v>0</v>
      </c>
      <c r="AT13" s="11" t="str">
        <f t="shared" si="6"/>
        <v>FALSE</v>
      </c>
    </row>
    <row r="14" spans="2:46" s="2" customFormat="1" ht="21.95" customHeight="1" thickBot="1" x14ac:dyDescent="0.2">
      <c r="B14" s="303"/>
      <c r="C14" s="304"/>
      <c r="D14" s="305"/>
      <c r="E14" s="384"/>
      <c r="F14" s="385"/>
      <c r="G14" s="306"/>
      <c r="H14" s="305"/>
      <c r="I14" s="306"/>
      <c r="J14" s="370"/>
      <c r="K14" s="371"/>
      <c r="L14" s="305"/>
      <c r="M14" s="306"/>
      <c r="N14" s="391"/>
      <c r="O14" s="392"/>
      <c r="P14" s="401"/>
      <c r="Q14" s="402"/>
      <c r="R14" s="370"/>
      <c r="S14" s="393"/>
      <c r="T14" s="394"/>
      <c r="U14" s="395"/>
      <c r="V14" s="394"/>
      <c r="W14" s="396"/>
      <c r="X14" s="397"/>
      <c r="Y14" s="398"/>
      <c r="Z14" s="399" t="str">
        <f t="shared" si="0"/>
        <v/>
      </c>
      <c r="AA14" s="400"/>
      <c r="AB14" s="389" t="str">
        <f t="shared" si="1"/>
        <v/>
      </c>
      <c r="AC14" s="389"/>
      <c r="AD14" s="389" t="str">
        <f t="shared" si="2"/>
        <v/>
      </c>
      <c r="AE14" s="390"/>
      <c r="AH14" s="12" t="b">
        <v>1</v>
      </c>
      <c r="AI14" s="2">
        <f t="shared" si="7"/>
        <v>0</v>
      </c>
      <c r="AJ14" s="2">
        <f t="shared" si="3"/>
        <v>0</v>
      </c>
      <c r="AL14" s="12" t="b">
        <v>1</v>
      </c>
      <c r="AM14" s="2" t="str">
        <f t="shared" si="8"/>
        <v>0.93</v>
      </c>
      <c r="AN14" s="2" t="str">
        <f t="shared" si="9"/>
        <v>0.51</v>
      </c>
      <c r="AP14" s="2" t="e">
        <f t="shared" si="4"/>
        <v>#DIV/0!</v>
      </c>
      <c r="AQ14" s="2" t="e">
        <f t="shared" si="5"/>
        <v>#DIV/0!</v>
      </c>
      <c r="AS14" s="2">
        <f t="shared" si="10"/>
        <v>0</v>
      </c>
      <c r="AT14" s="11" t="str">
        <f t="shared" si="6"/>
        <v>FALSE</v>
      </c>
    </row>
    <row r="15" spans="2:46" s="2" customFormat="1" ht="21.95" customHeight="1" thickBot="1" x14ac:dyDescent="0.2">
      <c r="B15" s="386" t="s">
        <v>47</v>
      </c>
      <c r="C15" s="387"/>
      <c r="D15" s="387"/>
      <c r="E15" s="387"/>
      <c r="F15" s="387"/>
      <c r="G15" s="387"/>
      <c r="H15" s="387"/>
      <c r="I15" s="387"/>
      <c r="J15" s="387"/>
      <c r="K15" s="387"/>
      <c r="L15" s="387"/>
      <c r="M15" s="387"/>
      <c r="N15" s="387"/>
      <c r="O15" s="387"/>
      <c r="P15" s="387"/>
      <c r="Q15" s="387"/>
      <c r="R15" s="387"/>
      <c r="S15" s="387"/>
      <c r="T15" s="387"/>
      <c r="U15" s="387"/>
      <c r="V15" s="387"/>
      <c r="W15" s="387"/>
      <c r="X15" s="387"/>
      <c r="Y15" s="388"/>
      <c r="Z15" s="327">
        <f>SUM(Z8:AA14)</f>
        <v>0</v>
      </c>
      <c r="AA15" s="330"/>
      <c r="AB15" s="327">
        <f>IF(共通条件・結果!AA7="８地域","-",SUM(AB8:AC14))</f>
        <v>0</v>
      </c>
      <c r="AC15" s="330"/>
      <c r="AD15" s="327">
        <f>SUM(AD8:AE14)</f>
        <v>0</v>
      </c>
      <c r="AE15" s="329"/>
      <c r="AH15" s="12"/>
      <c r="AL15" s="12"/>
      <c r="AT15" s="11"/>
    </row>
    <row r="16" spans="2:46" s="2" customFormat="1" ht="21.75" customHeight="1" x14ac:dyDescent="0.15">
      <c r="L16" s="34"/>
      <c r="AS16" s="258"/>
      <c r="AT16" s="258"/>
    </row>
    <row r="17" spans="12:46" s="2" customFormat="1" ht="21.95" customHeight="1" thickBot="1" x14ac:dyDescent="0.2">
      <c r="L17" s="4" t="s">
        <v>69</v>
      </c>
      <c r="M17" s="4"/>
      <c r="N17" s="4"/>
      <c r="P17" s="4"/>
    </row>
    <row r="18" spans="12:46" s="2" customFormat="1" ht="21.95" customHeight="1" x14ac:dyDescent="0.15">
      <c r="L18" s="256" t="s">
        <v>10</v>
      </c>
      <c r="M18" s="172"/>
      <c r="N18" s="261" t="s">
        <v>283</v>
      </c>
      <c r="O18" s="172"/>
      <c r="P18" s="172"/>
      <c r="Q18" s="262"/>
      <c r="R18" s="266" t="s">
        <v>284</v>
      </c>
      <c r="S18" s="166"/>
      <c r="T18" s="270" t="s">
        <v>6</v>
      </c>
      <c r="U18" s="271"/>
      <c r="V18" s="276" t="s">
        <v>60</v>
      </c>
      <c r="W18" s="277"/>
      <c r="X18" s="172" t="s">
        <v>288</v>
      </c>
      <c r="Y18" s="172"/>
      <c r="Z18" s="172"/>
      <c r="AA18" s="172"/>
      <c r="AB18" s="172"/>
      <c r="AC18" s="172"/>
      <c r="AD18" s="276" t="s">
        <v>266</v>
      </c>
      <c r="AE18" s="173"/>
    </row>
    <row r="19" spans="12:46" s="2" customFormat="1" ht="21.95" customHeight="1" x14ac:dyDescent="0.15">
      <c r="L19" s="257"/>
      <c r="M19" s="258"/>
      <c r="N19" s="263"/>
      <c r="O19" s="264"/>
      <c r="P19" s="264"/>
      <c r="Q19" s="265"/>
      <c r="R19" s="267"/>
      <c r="S19" s="268"/>
      <c r="T19" s="272"/>
      <c r="U19" s="273"/>
      <c r="V19" s="278"/>
      <c r="W19" s="279"/>
      <c r="X19" s="278" t="s">
        <v>148</v>
      </c>
      <c r="Y19" s="279"/>
      <c r="Z19" s="322" t="s">
        <v>39</v>
      </c>
      <c r="AA19" s="228"/>
      <c r="AB19" s="322" t="s">
        <v>38</v>
      </c>
      <c r="AC19" s="228"/>
      <c r="AD19" s="310"/>
      <c r="AE19" s="311"/>
      <c r="AH19" s="12"/>
      <c r="AI19" s="377" t="s">
        <v>44</v>
      </c>
      <c r="AJ19" s="377"/>
      <c r="AS19" s="258" t="s">
        <v>58</v>
      </c>
      <c r="AT19" s="258"/>
    </row>
    <row r="20" spans="12:46" s="2" customFormat="1" ht="21.95" customHeight="1" thickBot="1" x14ac:dyDescent="0.2">
      <c r="L20" s="259"/>
      <c r="M20" s="260"/>
      <c r="N20" s="282" t="s">
        <v>5</v>
      </c>
      <c r="O20" s="283"/>
      <c r="P20" s="189" t="s">
        <v>128</v>
      </c>
      <c r="Q20" s="189"/>
      <c r="R20" s="269"/>
      <c r="S20" s="269"/>
      <c r="T20" s="274"/>
      <c r="U20" s="275"/>
      <c r="V20" s="280"/>
      <c r="W20" s="281"/>
      <c r="X20" s="280"/>
      <c r="Y20" s="281"/>
      <c r="Z20" s="269"/>
      <c r="AA20" s="269"/>
      <c r="AB20" s="269"/>
      <c r="AC20" s="269"/>
      <c r="AD20" s="312"/>
      <c r="AE20" s="313"/>
      <c r="AH20" s="11" t="s">
        <v>130</v>
      </c>
      <c r="AI20" s="12" t="s">
        <v>2</v>
      </c>
      <c r="AJ20" s="12" t="s">
        <v>11</v>
      </c>
      <c r="AS20" s="2" t="s">
        <v>56</v>
      </c>
      <c r="AT20" s="2" t="s">
        <v>54</v>
      </c>
    </row>
    <row r="21" spans="12:46" s="2" customFormat="1" ht="21.95" customHeight="1" x14ac:dyDescent="0.15">
      <c r="L21" s="284"/>
      <c r="M21" s="285"/>
      <c r="N21" s="249"/>
      <c r="O21" s="286"/>
      <c r="P21" s="287"/>
      <c r="Q21" s="287"/>
      <c r="R21" s="249"/>
      <c r="S21" s="250"/>
      <c r="T21" s="249"/>
      <c r="U21" s="250"/>
      <c r="V21" s="379"/>
      <c r="W21" s="380"/>
      <c r="X21" s="251"/>
      <c r="Y21" s="252"/>
      <c r="Z21" s="372" t="str">
        <f>IF(N21="","",AI21)</f>
        <v/>
      </c>
      <c r="AA21" s="372"/>
      <c r="AB21" s="372" t="str">
        <f>IF(N21="","",IF(ISERROR(AJ21),"-",AJ21))</f>
        <v/>
      </c>
      <c r="AC21" s="372"/>
      <c r="AD21" s="372" t="str">
        <f>IF(N21="","",N21*P21*AS21*V21)</f>
        <v/>
      </c>
      <c r="AE21" s="378"/>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239"/>
      <c r="M22" s="240"/>
      <c r="N22" s="241"/>
      <c r="O22" s="242"/>
      <c r="P22" s="243"/>
      <c r="Q22" s="243"/>
      <c r="R22" s="241"/>
      <c r="S22" s="240"/>
      <c r="T22" s="241"/>
      <c r="U22" s="240"/>
      <c r="V22" s="244"/>
      <c r="W22" s="245"/>
      <c r="X22" s="253"/>
      <c r="Y22" s="254"/>
      <c r="Z22" s="317" t="str">
        <f>IF(N22="","",AI22)</f>
        <v/>
      </c>
      <c r="AA22" s="381"/>
      <c r="AB22" s="317" t="str">
        <f>IF(N22="","",IF(ISERROR(AJ22),"-",AJ22))</f>
        <v/>
      </c>
      <c r="AC22" s="381"/>
      <c r="AD22" s="317" t="str">
        <f>IF(N22="","",N22*P22*AS22*V22)</f>
        <v/>
      </c>
      <c r="AE22" s="319"/>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246" t="s">
        <v>48</v>
      </c>
      <c r="M23" s="247"/>
      <c r="N23" s="247"/>
      <c r="O23" s="247"/>
      <c r="P23" s="247"/>
      <c r="Q23" s="247"/>
      <c r="R23" s="247"/>
      <c r="S23" s="247"/>
      <c r="T23" s="247"/>
      <c r="U23" s="247"/>
      <c r="V23" s="247"/>
      <c r="W23" s="247"/>
      <c r="X23" s="247"/>
      <c r="Y23" s="248"/>
      <c r="Z23" s="327">
        <f>SUM(Z21:AA22)</f>
        <v>0</v>
      </c>
      <c r="AA23" s="330"/>
      <c r="AB23" s="327">
        <f>SUM(AB21:AC22)</f>
        <v>0</v>
      </c>
      <c r="AC23" s="330"/>
      <c r="AD23" s="327">
        <f>SUM(AD21:AE22)</f>
        <v>0</v>
      </c>
      <c r="AE23" s="329"/>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56" t="s">
        <v>0</v>
      </c>
      <c r="M26" s="262"/>
      <c r="N26" s="276" t="s">
        <v>289</v>
      </c>
      <c r="O26" s="277"/>
      <c r="P26" s="276" t="s">
        <v>290</v>
      </c>
      <c r="Q26" s="277"/>
      <c r="R26" s="270" t="s">
        <v>291</v>
      </c>
      <c r="S26" s="438"/>
      <c r="T26" s="266" t="s">
        <v>284</v>
      </c>
      <c r="U26" s="166"/>
      <c r="V26" s="276" t="s">
        <v>60</v>
      </c>
      <c r="W26" s="277"/>
      <c r="X26" s="172" t="s">
        <v>288</v>
      </c>
      <c r="Y26" s="172"/>
      <c r="Z26" s="172"/>
      <c r="AA26" s="172"/>
      <c r="AB26" s="172"/>
      <c r="AC26" s="172"/>
      <c r="AD26" s="266" t="s">
        <v>266</v>
      </c>
      <c r="AE26" s="167"/>
      <c r="AH26" s="12"/>
      <c r="AI26" s="12"/>
      <c r="AJ26" s="12"/>
      <c r="AO26" s="12"/>
      <c r="AP26" s="12"/>
      <c r="AT26" s="11"/>
    </row>
    <row r="27" spans="12:46" s="2" customFormat="1" ht="21.95" customHeight="1" x14ac:dyDescent="0.15">
      <c r="L27" s="257"/>
      <c r="M27" s="352"/>
      <c r="N27" s="278"/>
      <c r="O27" s="279"/>
      <c r="P27" s="278"/>
      <c r="Q27" s="279"/>
      <c r="R27" s="272"/>
      <c r="S27" s="439"/>
      <c r="T27" s="268"/>
      <c r="U27" s="268"/>
      <c r="V27" s="278"/>
      <c r="W27" s="279"/>
      <c r="X27" s="278" t="s">
        <v>148</v>
      </c>
      <c r="Y27" s="279"/>
      <c r="Z27" s="382" t="s">
        <v>39</v>
      </c>
      <c r="AA27" s="383"/>
      <c r="AB27" s="382" t="s">
        <v>38</v>
      </c>
      <c r="AC27" s="383"/>
      <c r="AD27" s="268"/>
      <c r="AE27" s="414"/>
      <c r="AH27" s="12"/>
      <c r="AI27" s="377" t="s">
        <v>44</v>
      </c>
      <c r="AJ27" s="377"/>
      <c r="AO27" s="12"/>
      <c r="AP27" s="12"/>
      <c r="AT27" s="11"/>
    </row>
    <row r="28" spans="12:46" s="2" customFormat="1" ht="21.95" customHeight="1" thickBot="1" x14ac:dyDescent="0.2">
      <c r="L28" s="259"/>
      <c r="M28" s="353"/>
      <c r="N28" s="280"/>
      <c r="O28" s="281"/>
      <c r="P28" s="280"/>
      <c r="Q28" s="281"/>
      <c r="R28" s="274"/>
      <c r="S28" s="440"/>
      <c r="T28" s="269"/>
      <c r="U28" s="269"/>
      <c r="V28" s="280"/>
      <c r="W28" s="281"/>
      <c r="X28" s="280"/>
      <c r="Y28" s="281"/>
      <c r="Z28" s="280"/>
      <c r="AA28" s="281"/>
      <c r="AB28" s="280"/>
      <c r="AC28" s="281"/>
      <c r="AD28" s="269"/>
      <c r="AE28" s="415"/>
      <c r="AH28" s="11" t="s">
        <v>130</v>
      </c>
      <c r="AI28" s="12" t="s">
        <v>2</v>
      </c>
      <c r="AJ28" s="12" t="s">
        <v>11</v>
      </c>
      <c r="AO28" s="12"/>
      <c r="AP28" s="12"/>
    </row>
    <row r="29" spans="12:46" s="2" customFormat="1" ht="21.95" customHeight="1" x14ac:dyDescent="0.15">
      <c r="L29" s="296"/>
      <c r="M29" s="297"/>
      <c r="N29" s="249"/>
      <c r="O29" s="250"/>
      <c r="P29" s="249"/>
      <c r="Q29" s="250"/>
      <c r="R29" s="335" t="str">
        <f>IF(N29="","",N29-P29)</f>
        <v/>
      </c>
      <c r="S29" s="336"/>
      <c r="T29" s="249"/>
      <c r="U29" s="250"/>
      <c r="V29" s="379"/>
      <c r="W29" s="380"/>
      <c r="X29" s="251"/>
      <c r="Y29" s="252"/>
      <c r="Z29" s="365" t="str">
        <f>IF(N29="","",AI29)</f>
        <v/>
      </c>
      <c r="AA29" s="365"/>
      <c r="AB29" s="366" t="str">
        <f>IF(N29="","",AJ29)</f>
        <v/>
      </c>
      <c r="AC29" s="367"/>
      <c r="AD29" s="375" t="str">
        <f>IF(N29="","",R29*T29*V29)</f>
        <v/>
      </c>
      <c r="AE29" s="376"/>
      <c r="AH29" s="12" t="b">
        <v>1</v>
      </c>
      <c r="AI29" s="2" t="e">
        <f>IF(AH29=FALSE,"0.0",IF(AH29=TRUE,R29*T29*0.034*$Z$4,"-"))</f>
        <v>#VALUE!</v>
      </c>
      <c r="AJ29" s="2" t="str">
        <f>IF(AH29=FALSE,"0.0",IF(ISERROR(R29*T29*0.034*$AB$4),"-",R29*T29*0.034*$AB$4))</f>
        <v>-</v>
      </c>
      <c r="AO29" s="12"/>
      <c r="AP29" s="12"/>
    </row>
    <row r="30" spans="12:46" s="2" customFormat="1" ht="21.95" customHeight="1" x14ac:dyDescent="0.15">
      <c r="L30" s="294"/>
      <c r="M30" s="295"/>
      <c r="N30" s="288"/>
      <c r="O30" s="289"/>
      <c r="P30" s="288"/>
      <c r="Q30" s="289"/>
      <c r="R30" s="335" t="str">
        <f>IF(N30="","",N30-P30)</f>
        <v/>
      </c>
      <c r="S30" s="336"/>
      <c r="T30" s="288"/>
      <c r="U30" s="289"/>
      <c r="V30" s="244"/>
      <c r="W30" s="245"/>
      <c r="X30" s="253"/>
      <c r="Y30" s="254"/>
      <c r="Z30" s="365" t="str">
        <f>IF(N30="","",AI30)</f>
        <v/>
      </c>
      <c r="AA30" s="365"/>
      <c r="AB30" s="366" t="str">
        <f>IF(N30="","",AJ30)</f>
        <v/>
      </c>
      <c r="AC30" s="367"/>
      <c r="AD30" s="337" t="str">
        <f>IF(N30="","",R30*T30*V30)</f>
        <v/>
      </c>
      <c r="AE30" s="338"/>
      <c r="AH30" s="12" t="b">
        <v>1</v>
      </c>
      <c r="AI30" s="2" t="e">
        <f>IF(AH30=FALSE,"0.0",IF(AH30=TRUE,R30*T30*0.034*$Z$4,"-"))</f>
        <v>#VALUE!</v>
      </c>
      <c r="AJ30" s="2" t="str">
        <f>IF(AH30=FALSE,"0.0",IF(ISERROR(R30*T30*0.034*$AB$4),"-",R30*T30*0.034*$AB$4))</f>
        <v>-</v>
      </c>
      <c r="AO30" s="12"/>
      <c r="AP30" s="12"/>
    </row>
    <row r="31" spans="12:46" s="2" customFormat="1" ht="21.95" customHeight="1" x14ac:dyDescent="0.15">
      <c r="L31" s="294"/>
      <c r="M31" s="295"/>
      <c r="N31" s="288"/>
      <c r="O31" s="289"/>
      <c r="P31" s="288"/>
      <c r="Q31" s="289"/>
      <c r="R31" s="335" t="str">
        <f>IF(N31="","",N31-P31)</f>
        <v/>
      </c>
      <c r="S31" s="336"/>
      <c r="T31" s="288"/>
      <c r="U31" s="289"/>
      <c r="V31" s="244"/>
      <c r="W31" s="245"/>
      <c r="X31" s="253"/>
      <c r="Y31" s="254"/>
      <c r="Z31" s="365" t="str">
        <f>IF(N31="","",AI31)</f>
        <v/>
      </c>
      <c r="AA31" s="365"/>
      <c r="AB31" s="366" t="str">
        <f>IF(N31="","",AJ31)</f>
        <v/>
      </c>
      <c r="AC31" s="367"/>
      <c r="AD31" s="337" t="str">
        <f>IF(N31="","",R31*T31*V31)</f>
        <v/>
      </c>
      <c r="AE31" s="338"/>
      <c r="AH31" s="12" t="b">
        <v>1</v>
      </c>
      <c r="AI31" s="2" t="e">
        <f>IF(AH31=FALSE,"0.0",IF(AH31=TRUE,R31*T31*0.034*$Z$4,"-"))</f>
        <v>#VALUE!</v>
      </c>
      <c r="AJ31" s="2" t="str">
        <f>IF(AH31=FALSE,"0.0",IF(ISERROR(R31*T31*0.034*$AB$4),"-",R31*T31*0.034*$AB$4))</f>
        <v>-</v>
      </c>
      <c r="AO31" s="12"/>
      <c r="AP31" s="12"/>
    </row>
    <row r="32" spans="12:46" s="2" customFormat="1" ht="21.95" customHeight="1" x14ac:dyDescent="0.15">
      <c r="L32" s="294"/>
      <c r="M32" s="295"/>
      <c r="N32" s="288"/>
      <c r="O32" s="289"/>
      <c r="P32" s="288"/>
      <c r="Q32" s="289"/>
      <c r="R32" s="335" t="str">
        <f>IF(N32="","",N32-P32)</f>
        <v/>
      </c>
      <c r="S32" s="336"/>
      <c r="T32" s="288"/>
      <c r="U32" s="289"/>
      <c r="V32" s="244"/>
      <c r="W32" s="245"/>
      <c r="X32" s="253"/>
      <c r="Y32" s="254"/>
      <c r="Z32" s="365" t="str">
        <f>IF(N32="","",AI32)</f>
        <v/>
      </c>
      <c r="AA32" s="365"/>
      <c r="AB32" s="366" t="str">
        <f>IF(N32="","",AJ32)</f>
        <v/>
      </c>
      <c r="AC32" s="367"/>
      <c r="AD32" s="337" t="str">
        <f>IF(N32="","",R32*T32*V32)</f>
        <v/>
      </c>
      <c r="AE32" s="338"/>
      <c r="AH32" s="12" t="b">
        <v>1</v>
      </c>
      <c r="AI32" s="2" t="e">
        <f>IF(AH32=FALSE,"0.0",IF(AH32=TRUE,R32*T32*0.034*$Z$4,"-"))</f>
        <v>#VALUE!</v>
      </c>
      <c r="AJ32" s="2" t="str">
        <f>IF(AH32=FALSE,"0.0",IF(ISERROR(R32*T32*0.034*$AB$4),"-",R32*T32*0.034*$AB$4))</f>
        <v>-</v>
      </c>
      <c r="AO32" s="12"/>
      <c r="AP32" s="12"/>
    </row>
    <row r="33" spans="2:46" s="2" customFormat="1" ht="21.95" customHeight="1" thickBot="1" x14ac:dyDescent="0.2">
      <c r="L33" s="303"/>
      <c r="M33" s="304"/>
      <c r="N33" s="305"/>
      <c r="O33" s="306"/>
      <c r="P33" s="305"/>
      <c r="Q33" s="306"/>
      <c r="R33" s="333" t="str">
        <f>IF(N33="","",N33-P33)</f>
        <v/>
      </c>
      <c r="S33" s="334"/>
      <c r="T33" s="305"/>
      <c r="U33" s="306"/>
      <c r="V33" s="368"/>
      <c r="W33" s="369"/>
      <c r="X33" s="370"/>
      <c r="Y33" s="371"/>
      <c r="Z33" s="372" t="str">
        <f>IF(N33="","",AI33)</f>
        <v/>
      </c>
      <c r="AA33" s="372"/>
      <c r="AB33" s="373" t="str">
        <f>IF(N33="","",AJ33)</f>
        <v/>
      </c>
      <c r="AC33" s="374"/>
      <c r="AD33" s="307" t="str">
        <f>IF(N33="","",R33*T33*V33)</f>
        <v/>
      </c>
      <c r="AE33" s="308"/>
      <c r="AH33" s="12" t="b">
        <v>1</v>
      </c>
      <c r="AI33" s="2" t="e">
        <f>IF(AH33=FALSE,"0.0",IF(AH33=TRUE,R33*T33*0.034*$Z$4,"-"))</f>
        <v>#VALUE!</v>
      </c>
      <c r="AJ33" s="2" t="str">
        <f>IF(AH33=FALSE,"0.0",IF(ISERROR(R33*T33*0.034*$AB$4),"-",R33*T33*0.034*$AB$4))</f>
        <v>-</v>
      </c>
      <c r="AO33" s="12"/>
      <c r="AP33" s="12"/>
    </row>
    <row r="34" spans="2:46" s="2" customFormat="1" ht="21.95" customHeight="1" thickBot="1" x14ac:dyDescent="0.2">
      <c r="L34" s="246" t="s">
        <v>62</v>
      </c>
      <c r="M34" s="247"/>
      <c r="N34" s="247"/>
      <c r="O34" s="247"/>
      <c r="P34" s="247"/>
      <c r="Q34" s="247"/>
      <c r="R34" s="247"/>
      <c r="S34" s="247"/>
      <c r="T34" s="247"/>
      <c r="U34" s="247"/>
      <c r="V34" s="247"/>
      <c r="W34" s="247"/>
      <c r="X34" s="247"/>
      <c r="Y34" s="248"/>
      <c r="Z34" s="327">
        <f>SUM(Z29:AA33)</f>
        <v>0</v>
      </c>
      <c r="AA34" s="330"/>
      <c r="AB34" s="327">
        <f>IF(共通条件・結果!AA7="８地域","-",SUM(AB29:AC33))</f>
        <v>0</v>
      </c>
      <c r="AC34" s="330"/>
      <c r="AD34" s="331">
        <f>SUM(AD29:AE33)</f>
        <v>0</v>
      </c>
      <c r="AE34" s="332"/>
      <c r="AH34" s="12"/>
      <c r="AO34" s="12"/>
      <c r="AP34" s="12"/>
    </row>
    <row r="35" spans="2:46" s="2" customFormat="1" ht="21.75" customHeight="1" x14ac:dyDescent="0.15">
      <c r="L35" s="101" t="s">
        <v>395</v>
      </c>
      <c r="N35" s="20"/>
      <c r="O35" s="20"/>
      <c r="P35" s="20"/>
      <c r="Q35" s="20"/>
      <c r="R35" s="20"/>
      <c r="S35" s="20"/>
      <c r="T35" s="20"/>
      <c r="U35" s="20"/>
      <c r="V35" s="20"/>
      <c r="W35" s="20"/>
      <c r="X35" s="20"/>
      <c r="Y35" s="20"/>
      <c r="Z35" s="21"/>
      <c r="AA35" s="21"/>
      <c r="AB35" s="21"/>
      <c r="AC35" s="21"/>
      <c r="AD35" s="21"/>
      <c r="AE35" s="21"/>
    </row>
    <row r="36" spans="2:46" s="2" customFormat="1" ht="21.75" customHeight="1" thickBot="1" x14ac:dyDescent="0.2">
      <c r="L36" s="4" t="s">
        <v>233</v>
      </c>
      <c r="U36" s="4"/>
      <c r="V36" s="4"/>
      <c r="X36" s="4"/>
      <c r="AT36" s="11"/>
    </row>
    <row r="37" spans="2:46" s="2" customFormat="1" ht="21.75" customHeight="1" x14ac:dyDescent="0.15">
      <c r="L37" s="320" t="s">
        <v>232</v>
      </c>
      <c r="M37" s="266"/>
      <c r="N37" s="166" t="s">
        <v>283</v>
      </c>
      <c r="O37" s="166"/>
      <c r="P37" s="166"/>
      <c r="Q37" s="166"/>
      <c r="R37" s="166"/>
      <c r="S37" s="166"/>
      <c r="T37" s="276" t="s">
        <v>292</v>
      </c>
      <c r="U37" s="172"/>
      <c r="V37" s="172"/>
      <c r="W37" s="262"/>
      <c r="X37" s="276" t="s">
        <v>60</v>
      </c>
      <c r="Y37" s="349"/>
      <c r="Z37" s="349"/>
      <c r="AA37" s="277"/>
      <c r="AB37" s="276" t="s">
        <v>266</v>
      </c>
      <c r="AC37" s="172"/>
      <c r="AD37" s="172"/>
      <c r="AE37" s="173"/>
      <c r="AL37" s="11"/>
    </row>
    <row r="38" spans="2:46" s="2" customFormat="1" ht="21.75" customHeight="1" x14ac:dyDescent="0.15">
      <c r="L38" s="321"/>
      <c r="M38" s="322"/>
      <c r="N38" s="228"/>
      <c r="O38" s="228"/>
      <c r="P38" s="228"/>
      <c r="Q38" s="228"/>
      <c r="R38" s="228"/>
      <c r="S38" s="228"/>
      <c r="T38" s="310"/>
      <c r="U38" s="258"/>
      <c r="V38" s="258"/>
      <c r="W38" s="352"/>
      <c r="X38" s="278"/>
      <c r="Y38" s="350"/>
      <c r="Z38" s="350"/>
      <c r="AA38" s="279"/>
      <c r="AB38" s="310"/>
      <c r="AC38" s="258"/>
      <c r="AD38" s="258"/>
      <c r="AE38" s="311"/>
      <c r="AL38" s="11"/>
    </row>
    <row r="39" spans="2:46" s="2" customFormat="1" ht="21.75" customHeight="1" thickBot="1" x14ac:dyDescent="0.2">
      <c r="L39" s="323"/>
      <c r="M39" s="324"/>
      <c r="N39" s="269" t="s">
        <v>5</v>
      </c>
      <c r="O39" s="269"/>
      <c r="P39" s="282"/>
      <c r="Q39" s="269" t="s">
        <v>128</v>
      </c>
      <c r="R39" s="269"/>
      <c r="S39" s="269"/>
      <c r="T39" s="312"/>
      <c r="U39" s="260"/>
      <c r="V39" s="260"/>
      <c r="W39" s="353"/>
      <c r="X39" s="280"/>
      <c r="Y39" s="351"/>
      <c r="Z39" s="351"/>
      <c r="AA39" s="281"/>
      <c r="AB39" s="312"/>
      <c r="AC39" s="260"/>
      <c r="AD39" s="260"/>
      <c r="AE39" s="313"/>
      <c r="AL39" s="11"/>
    </row>
    <row r="40" spans="2:46" s="2" customFormat="1" ht="21.75" customHeight="1" x14ac:dyDescent="0.15">
      <c r="L40" s="296"/>
      <c r="M40" s="297"/>
      <c r="N40" s="354"/>
      <c r="O40" s="355"/>
      <c r="P40" s="355"/>
      <c r="Q40" s="354"/>
      <c r="R40" s="355"/>
      <c r="S40" s="356"/>
      <c r="T40" s="354"/>
      <c r="U40" s="355"/>
      <c r="V40" s="355"/>
      <c r="W40" s="356"/>
      <c r="X40" s="354"/>
      <c r="Y40" s="355"/>
      <c r="Z40" s="355"/>
      <c r="AA40" s="356"/>
      <c r="AB40" s="314" t="str">
        <f>IF(N40="","",N40*Q40*T40*X40)</f>
        <v/>
      </c>
      <c r="AC40" s="315"/>
      <c r="AD40" s="315"/>
      <c r="AE40" s="316"/>
      <c r="AL40" s="11"/>
    </row>
    <row r="41" spans="2:46" s="2" customFormat="1" ht="21.75" customHeight="1" thickBot="1" x14ac:dyDescent="0.2">
      <c r="L41" s="325"/>
      <c r="M41" s="326"/>
      <c r="N41" s="357"/>
      <c r="O41" s="358"/>
      <c r="P41" s="358"/>
      <c r="Q41" s="357"/>
      <c r="R41" s="358"/>
      <c r="S41" s="359"/>
      <c r="T41" s="357"/>
      <c r="U41" s="358"/>
      <c r="V41" s="358"/>
      <c r="W41" s="359"/>
      <c r="X41" s="357"/>
      <c r="Y41" s="358"/>
      <c r="Z41" s="358"/>
      <c r="AA41" s="359"/>
      <c r="AB41" s="317" t="str">
        <f>IF(N41="","",N41*Q41*T41*X41)</f>
        <v/>
      </c>
      <c r="AC41" s="318"/>
      <c r="AD41" s="318"/>
      <c r="AE41" s="319"/>
      <c r="AL41" s="11"/>
    </row>
    <row r="42" spans="2:46" s="2" customFormat="1" ht="21.75" customHeight="1" thickBot="1" x14ac:dyDescent="0.2">
      <c r="L42" s="246" t="s">
        <v>247</v>
      </c>
      <c r="M42" s="247"/>
      <c r="N42" s="247"/>
      <c r="O42" s="247"/>
      <c r="P42" s="247"/>
      <c r="Q42" s="247"/>
      <c r="R42" s="247"/>
      <c r="S42" s="247"/>
      <c r="T42" s="247"/>
      <c r="U42" s="247"/>
      <c r="V42" s="247"/>
      <c r="W42" s="247"/>
      <c r="X42" s="247"/>
      <c r="Y42" s="247"/>
      <c r="Z42" s="247"/>
      <c r="AA42" s="248"/>
      <c r="AB42" s="327">
        <f>SUM(AB40:AB41)</f>
        <v>0</v>
      </c>
      <c r="AC42" s="328"/>
      <c r="AD42" s="328"/>
      <c r="AE42" s="329"/>
      <c r="AL42" s="11"/>
    </row>
    <row r="43" spans="2:46"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6" s="2" customFormat="1" ht="21.95" customHeight="1" thickBot="1" x14ac:dyDescent="0.2">
      <c r="B44" s="4" t="s">
        <v>234</v>
      </c>
      <c r="F44" s="4"/>
    </row>
    <row r="45" spans="2:46" s="2" customFormat="1" ht="21.95" customHeight="1" x14ac:dyDescent="0.15">
      <c r="B45" s="339" t="s">
        <v>49</v>
      </c>
      <c r="C45" s="340"/>
      <c r="D45" s="435" t="s">
        <v>31</v>
      </c>
      <c r="E45" s="436"/>
      <c r="F45" s="436"/>
      <c r="G45" s="436"/>
      <c r="H45" s="436"/>
      <c r="I45" s="437"/>
      <c r="J45" s="299">
        <f>$O45+$S$45+$W$45+$AC$45</f>
        <v>0</v>
      </c>
      <c r="K45" s="300"/>
      <c r="L45" s="300"/>
      <c r="M45" s="37" t="s">
        <v>15</v>
      </c>
      <c r="N45" s="7" t="s">
        <v>14</v>
      </c>
      <c r="O45" s="345">
        <f>$D$8*$F$8+$D$9*$F$9+$D$10*$F$10+$D$11*$F$11+$D$12*$F$12+$D$13*$F$13+$D$14*$F$14</f>
        <v>0</v>
      </c>
      <c r="P45" s="345"/>
      <c r="Q45" s="8" t="s">
        <v>237</v>
      </c>
      <c r="R45" s="8"/>
      <c r="S45" s="346">
        <f>$N$21*$P$21+$N$22*$P$22</f>
        <v>0</v>
      </c>
      <c r="T45" s="346"/>
      <c r="U45" s="8" t="s">
        <v>236</v>
      </c>
      <c r="V45" s="8"/>
      <c r="W45" s="346">
        <f>SUM($R$29:$S$33)</f>
        <v>0</v>
      </c>
      <c r="X45" s="346"/>
      <c r="Y45" s="8" t="s">
        <v>235</v>
      </c>
      <c r="Z45" s="37"/>
      <c r="AA45" s="72"/>
      <c r="AB45" s="72"/>
      <c r="AC45" s="346">
        <f>$N$40*$Q$40+$N$41*$Q$41</f>
        <v>0</v>
      </c>
      <c r="AD45" s="346"/>
      <c r="AE45" s="13" t="s">
        <v>238</v>
      </c>
    </row>
    <row r="46" spans="2:46" s="2" customFormat="1" ht="21.95" customHeight="1" x14ac:dyDescent="0.15">
      <c r="B46" s="341"/>
      <c r="C46" s="342"/>
      <c r="D46" s="360" t="s">
        <v>42</v>
      </c>
      <c r="E46" s="361"/>
      <c r="F46" s="361"/>
      <c r="G46" s="361"/>
      <c r="H46" s="361"/>
      <c r="I46" s="362"/>
      <c r="J46" s="38"/>
      <c r="K46" s="14"/>
      <c r="L46" s="14"/>
      <c r="M46" s="14"/>
      <c r="N46" s="14"/>
      <c r="O46" s="14"/>
      <c r="P46" s="14"/>
      <c r="Q46" s="14"/>
      <c r="R46" s="14"/>
      <c r="S46" s="14"/>
      <c r="T46" s="14"/>
      <c r="U46" s="14"/>
      <c r="V46" s="14"/>
      <c r="W46" s="14"/>
      <c r="X46" s="14"/>
      <c r="Y46" s="14"/>
      <c r="Z46" s="14"/>
      <c r="AA46" s="347">
        <f>$Z$15+$Z$23+$Z$34</f>
        <v>0</v>
      </c>
      <c r="AB46" s="347"/>
      <c r="AC46" s="347"/>
      <c r="AD46" s="301" t="s">
        <v>261</v>
      </c>
      <c r="AE46" s="302"/>
    </row>
    <row r="47" spans="2:46" s="2" customFormat="1" ht="21.95" customHeight="1" x14ac:dyDescent="0.15">
      <c r="B47" s="341"/>
      <c r="C47" s="342"/>
      <c r="D47" s="360" t="s">
        <v>43</v>
      </c>
      <c r="E47" s="361"/>
      <c r="F47" s="361"/>
      <c r="G47" s="361"/>
      <c r="H47" s="361"/>
      <c r="I47" s="362"/>
      <c r="J47" s="38"/>
      <c r="K47" s="14"/>
      <c r="L47" s="14"/>
      <c r="M47" s="14"/>
      <c r="N47" s="14"/>
      <c r="O47" s="14"/>
      <c r="P47" s="14"/>
      <c r="Q47" s="14"/>
      <c r="R47" s="14"/>
      <c r="S47" s="14"/>
      <c r="T47" s="14"/>
      <c r="U47" s="14"/>
      <c r="V47" s="14"/>
      <c r="W47" s="14"/>
      <c r="X47" s="14"/>
      <c r="Y47" s="14"/>
      <c r="Z47" s="14"/>
      <c r="AA47" s="348">
        <f>IF(共通条件・結果!AA7="８地域","-",$AB$15+$AB$23+$AB$34)</f>
        <v>0</v>
      </c>
      <c r="AB47" s="348"/>
      <c r="AC47" s="348"/>
      <c r="AD47" s="301" t="s">
        <v>261</v>
      </c>
      <c r="AE47" s="302"/>
    </row>
    <row r="48" spans="2:46" s="2" customFormat="1" ht="21.95" customHeight="1" thickBot="1" x14ac:dyDescent="0.2">
      <c r="B48" s="343"/>
      <c r="C48" s="344"/>
      <c r="D48" s="363" t="s">
        <v>12</v>
      </c>
      <c r="E48" s="189"/>
      <c r="F48" s="189"/>
      <c r="G48" s="189"/>
      <c r="H48" s="189"/>
      <c r="I48" s="364"/>
      <c r="J48" s="35"/>
      <c r="K48" s="15"/>
      <c r="L48" s="15"/>
      <c r="M48" s="15"/>
      <c r="N48" s="15"/>
      <c r="O48" s="15"/>
      <c r="P48" s="15"/>
      <c r="Q48" s="15"/>
      <c r="R48" s="15"/>
      <c r="S48" s="15"/>
      <c r="T48" s="15"/>
      <c r="U48" s="15"/>
      <c r="V48" s="15"/>
      <c r="W48" s="15"/>
      <c r="X48" s="15"/>
      <c r="Y48" s="15"/>
      <c r="Z48" s="5"/>
      <c r="AA48" s="309">
        <f>$AD$15+$AD$23+$AD$34+$AB$42</f>
        <v>0</v>
      </c>
      <c r="AB48" s="309"/>
      <c r="AC48" s="309"/>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algorithmName="SHA-512" hashValue="9wc6VjiBp8brvfajbQFOqfXZbkNqOC6K0IAVF5MECuQ2I84fHC5WLttkjEMFcG+RIzscu02Rxo7rHbwhnCMyEQ==" saltValue="v4bxElJuOejVHbhm/eG3pw==" spinCount="100000" sheet="1" selectLockedCells="1"/>
  <mergeCells count="277">
    <mergeCell ref="L30:M30"/>
    <mergeCell ref="N30:O30"/>
    <mergeCell ref="P30:Q30"/>
    <mergeCell ref="N29:O29"/>
    <mergeCell ref="T30:U30"/>
    <mergeCell ref="L29:M29"/>
    <mergeCell ref="AB8:AC8"/>
    <mergeCell ref="AD8:AE8"/>
    <mergeCell ref="N9:O9"/>
    <mergeCell ref="N8:O8"/>
    <mergeCell ref="R8:S8"/>
    <mergeCell ref="T8:U8"/>
    <mergeCell ref="V8:W8"/>
    <mergeCell ref="X8:Y8"/>
    <mergeCell ref="Z8:AA8"/>
    <mergeCell ref="P8:Q8"/>
    <mergeCell ref="P9:Q9"/>
    <mergeCell ref="T9:U9"/>
    <mergeCell ref="V9:W9"/>
    <mergeCell ref="X9:Y9"/>
    <mergeCell ref="Z9:AA9"/>
    <mergeCell ref="AB9:AC9"/>
    <mergeCell ref="AD10:AE10"/>
    <mergeCell ref="N11:O11"/>
    <mergeCell ref="D45:I45"/>
    <mergeCell ref="AD26:AE28"/>
    <mergeCell ref="V26:W28"/>
    <mergeCell ref="L26:M28"/>
    <mergeCell ref="N26:O28"/>
    <mergeCell ref="P26:Q28"/>
    <mergeCell ref="R26:S28"/>
    <mergeCell ref="T26:U28"/>
    <mergeCell ref="R29:S29"/>
    <mergeCell ref="T29:U29"/>
    <mergeCell ref="L32:M32"/>
    <mergeCell ref="N32:O32"/>
    <mergeCell ref="P32:Q32"/>
    <mergeCell ref="R32:S32"/>
    <mergeCell ref="T32:U32"/>
    <mergeCell ref="V30:W30"/>
    <mergeCell ref="V32:W32"/>
    <mergeCell ref="X32:Y32"/>
    <mergeCell ref="Z32:AA32"/>
    <mergeCell ref="AB32:AC32"/>
    <mergeCell ref="L31:M31"/>
    <mergeCell ref="N31:O31"/>
    <mergeCell ref="P31:Q31"/>
    <mergeCell ref="AD32:AE32"/>
    <mergeCell ref="B2:AE2"/>
    <mergeCell ref="AI6:AJ6"/>
    <mergeCell ref="AM6:AN6"/>
    <mergeCell ref="B5:C7"/>
    <mergeCell ref="D6:E7"/>
    <mergeCell ref="D5:G5"/>
    <mergeCell ref="H5:I7"/>
    <mergeCell ref="P5:Q7"/>
    <mergeCell ref="J6:K7"/>
    <mergeCell ref="L6:M7"/>
    <mergeCell ref="J5:M5"/>
    <mergeCell ref="V4:Y4"/>
    <mergeCell ref="Z4:AA4"/>
    <mergeCell ref="AB4:AC4"/>
    <mergeCell ref="N5:O7"/>
    <mergeCell ref="F6:G7"/>
    <mergeCell ref="AP6:AQ6"/>
    <mergeCell ref="AS6:AT6"/>
    <mergeCell ref="T7:U7"/>
    <mergeCell ref="V7:W7"/>
    <mergeCell ref="X7:Y7"/>
    <mergeCell ref="R5:Y5"/>
    <mergeCell ref="Z5:AA7"/>
    <mergeCell ref="AB5:AC7"/>
    <mergeCell ref="AD5:AE7"/>
    <mergeCell ref="R6:S7"/>
    <mergeCell ref="T6:Y6"/>
    <mergeCell ref="R11:S11"/>
    <mergeCell ref="N10:O10"/>
    <mergeCell ref="R10:S10"/>
    <mergeCell ref="T10:U10"/>
    <mergeCell ref="V10:W10"/>
    <mergeCell ref="X10:Y10"/>
    <mergeCell ref="Z10:AA10"/>
    <mergeCell ref="P10:Q10"/>
    <mergeCell ref="P11:Q11"/>
    <mergeCell ref="T11:U11"/>
    <mergeCell ref="V11:W11"/>
    <mergeCell ref="X11:Y11"/>
    <mergeCell ref="Z11:AA11"/>
    <mergeCell ref="AB11:AC11"/>
    <mergeCell ref="AD11:AE11"/>
    <mergeCell ref="AD9:AE9"/>
    <mergeCell ref="T13:U13"/>
    <mergeCell ref="V13:W13"/>
    <mergeCell ref="X13:Y13"/>
    <mergeCell ref="B14:C14"/>
    <mergeCell ref="B13:C13"/>
    <mergeCell ref="F13:G13"/>
    <mergeCell ref="P13:Q13"/>
    <mergeCell ref="AD13:AE13"/>
    <mergeCell ref="AB12:AC12"/>
    <mergeCell ref="AD12:AE12"/>
    <mergeCell ref="N13:O13"/>
    <mergeCell ref="R13:S13"/>
    <mergeCell ref="N12:O12"/>
    <mergeCell ref="R12:S12"/>
    <mergeCell ref="T12:U12"/>
    <mergeCell ref="V12:W12"/>
    <mergeCell ref="X12:Y12"/>
    <mergeCell ref="Z12:AA12"/>
    <mergeCell ref="P12:Q12"/>
    <mergeCell ref="Z13:AA13"/>
    <mergeCell ref="AB13:AC13"/>
    <mergeCell ref="D14:E14"/>
    <mergeCell ref="AB10:AC10"/>
    <mergeCell ref="F14:G14"/>
    <mergeCell ref="H14:I14"/>
    <mergeCell ref="B15:Y15"/>
    <mergeCell ref="AD18:AE20"/>
    <mergeCell ref="AB14:AC14"/>
    <mergeCell ref="AD14:AE14"/>
    <mergeCell ref="N14:O14"/>
    <mergeCell ref="R14:S14"/>
    <mergeCell ref="T14:U14"/>
    <mergeCell ref="V14:W14"/>
    <mergeCell ref="X14:Y14"/>
    <mergeCell ref="Z14:AA14"/>
    <mergeCell ref="Z15:AA15"/>
    <mergeCell ref="AB15:AC15"/>
    <mergeCell ref="AD15:AE15"/>
    <mergeCell ref="L14:M14"/>
    <mergeCell ref="P14:Q14"/>
    <mergeCell ref="J14:K14"/>
    <mergeCell ref="B10:C10"/>
    <mergeCell ref="L13:M13"/>
    <mergeCell ref="L11:M11"/>
    <mergeCell ref="L10:M10"/>
    <mergeCell ref="P29:Q29"/>
    <mergeCell ref="AS16:AT16"/>
    <mergeCell ref="Z19:AA20"/>
    <mergeCell ref="AB19:AC20"/>
    <mergeCell ref="AS19:AT19"/>
    <mergeCell ref="X19:Y20"/>
    <mergeCell ref="AI19:AJ19"/>
    <mergeCell ref="X18:AC18"/>
    <mergeCell ref="Z21:AA21"/>
    <mergeCell ref="AB21:AC21"/>
    <mergeCell ref="AD21:AE21"/>
    <mergeCell ref="X21:Y21"/>
    <mergeCell ref="V29:W29"/>
    <mergeCell ref="Z22:AA22"/>
    <mergeCell ref="AB22:AC22"/>
    <mergeCell ref="AD22:AE22"/>
    <mergeCell ref="AI27:AJ27"/>
    <mergeCell ref="Z27:AA28"/>
    <mergeCell ref="AB27:AC28"/>
    <mergeCell ref="X26:AC26"/>
    <mergeCell ref="X27:Y28"/>
    <mergeCell ref="V21:W21"/>
    <mergeCell ref="Z23:AA23"/>
    <mergeCell ref="AB23:AC23"/>
    <mergeCell ref="AD23:AE23"/>
    <mergeCell ref="X29:Y29"/>
    <mergeCell ref="Z29:AA29"/>
    <mergeCell ref="AB29:AC29"/>
    <mergeCell ref="AD29:AE29"/>
    <mergeCell ref="Z30:AA30"/>
    <mergeCell ref="AB30:AC30"/>
    <mergeCell ref="X30:Y30"/>
    <mergeCell ref="R30:S30"/>
    <mergeCell ref="V31:W31"/>
    <mergeCell ref="X31:Y31"/>
    <mergeCell ref="Z31:AA31"/>
    <mergeCell ref="AB31:AC31"/>
    <mergeCell ref="AD31:AE31"/>
    <mergeCell ref="V33:W33"/>
    <mergeCell ref="X33:Y33"/>
    <mergeCell ref="Z33:AA33"/>
    <mergeCell ref="AB33:AC33"/>
    <mergeCell ref="R31:S31"/>
    <mergeCell ref="T31:U31"/>
    <mergeCell ref="AD30:AE30"/>
    <mergeCell ref="B45:C48"/>
    <mergeCell ref="O45:P45"/>
    <mergeCell ref="S45:T45"/>
    <mergeCell ref="W45:X45"/>
    <mergeCell ref="AA46:AC46"/>
    <mergeCell ref="AA47:AC47"/>
    <mergeCell ref="AC45:AD45"/>
    <mergeCell ref="X37:AA39"/>
    <mergeCell ref="T37:W39"/>
    <mergeCell ref="N39:P39"/>
    <mergeCell ref="T40:W40"/>
    <mergeCell ref="T41:W41"/>
    <mergeCell ref="X40:AA40"/>
    <mergeCell ref="X41:AA41"/>
    <mergeCell ref="N40:P40"/>
    <mergeCell ref="N41:P41"/>
    <mergeCell ref="Q40:S40"/>
    <mergeCell ref="Q41:S41"/>
    <mergeCell ref="D46:I46"/>
    <mergeCell ref="D47:I47"/>
    <mergeCell ref="D48:I48"/>
    <mergeCell ref="J45:L45"/>
    <mergeCell ref="AD46:AE46"/>
    <mergeCell ref="AD47:AE47"/>
    <mergeCell ref="L33:M33"/>
    <mergeCell ref="N33:O33"/>
    <mergeCell ref="P33:Q33"/>
    <mergeCell ref="AD33:AE33"/>
    <mergeCell ref="AA48:AC48"/>
    <mergeCell ref="Q39:S39"/>
    <mergeCell ref="N37:S38"/>
    <mergeCell ref="AB37:AE39"/>
    <mergeCell ref="AB40:AE40"/>
    <mergeCell ref="AB41:AE41"/>
    <mergeCell ref="L37:M39"/>
    <mergeCell ref="L40:M40"/>
    <mergeCell ref="L41:M41"/>
    <mergeCell ref="AB42:AE42"/>
    <mergeCell ref="L42:AA42"/>
    <mergeCell ref="L34:Y34"/>
    <mergeCell ref="Z34:AA34"/>
    <mergeCell ref="AB34:AC34"/>
    <mergeCell ref="AD34:AE34"/>
    <mergeCell ref="R33:S33"/>
    <mergeCell ref="T33:U33"/>
    <mergeCell ref="B9:C9"/>
    <mergeCell ref="B8:C8"/>
    <mergeCell ref="D13:E13"/>
    <mergeCell ref="D12:E12"/>
    <mergeCell ref="D11:E11"/>
    <mergeCell ref="D10:E10"/>
    <mergeCell ref="D9:E9"/>
    <mergeCell ref="D8:E8"/>
    <mergeCell ref="B12:C12"/>
    <mergeCell ref="B11:C11"/>
    <mergeCell ref="L9:M9"/>
    <mergeCell ref="F12:G12"/>
    <mergeCell ref="F11:G11"/>
    <mergeCell ref="F10:G10"/>
    <mergeCell ref="F9:G9"/>
    <mergeCell ref="F8:G8"/>
    <mergeCell ref="H13:I13"/>
    <mergeCell ref="H11:I11"/>
    <mergeCell ref="H10:I10"/>
    <mergeCell ref="H9:I9"/>
    <mergeCell ref="J13:K13"/>
    <mergeCell ref="J11:K11"/>
    <mergeCell ref="J10:K10"/>
    <mergeCell ref="J9:K9"/>
    <mergeCell ref="H12:I12"/>
    <mergeCell ref="J12:K12"/>
    <mergeCell ref="L12:M12"/>
    <mergeCell ref="L22:M22"/>
    <mergeCell ref="N22:O22"/>
    <mergeCell ref="P22:Q22"/>
    <mergeCell ref="R22:S22"/>
    <mergeCell ref="T22:U22"/>
    <mergeCell ref="V22:W22"/>
    <mergeCell ref="L23:Y23"/>
    <mergeCell ref="H8:I8"/>
    <mergeCell ref="J8:K8"/>
    <mergeCell ref="L8:M8"/>
    <mergeCell ref="X22:Y22"/>
    <mergeCell ref="R9:S9"/>
    <mergeCell ref="L18:M20"/>
    <mergeCell ref="N18:Q19"/>
    <mergeCell ref="R18:S20"/>
    <mergeCell ref="T18:U20"/>
    <mergeCell ref="V18:W20"/>
    <mergeCell ref="N20:O20"/>
    <mergeCell ref="P20:Q20"/>
    <mergeCell ref="L21:M21"/>
    <mergeCell ref="N21:O21"/>
    <mergeCell ref="P21:Q21"/>
    <mergeCell ref="R21:S21"/>
    <mergeCell ref="T21:U21"/>
  </mergeCells>
  <phoneticPr fontId="4"/>
  <conditionalFormatting sqref="B8:Y14">
    <cfRule type="expression" dxfId="211" priority="183" stopIfTrue="1">
      <formula>$AH$3&lt;&gt;2</formula>
    </cfRule>
  </conditionalFormatting>
  <conditionalFormatting sqref="J45">
    <cfRule type="expression" dxfId="210" priority="1320" stopIfTrue="1">
      <formula>$J$45=0</formula>
    </cfRule>
  </conditionalFormatting>
  <conditionalFormatting sqref="J45:L45">
    <cfRule type="expression" dxfId="209" priority="359">
      <formula>$AH$3&lt;&gt;2</formula>
    </cfRule>
  </conditionalFormatting>
  <conditionalFormatting sqref="L29:Q33">
    <cfRule type="expression" dxfId="208" priority="101" stopIfTrue="1">
      <formula>$AH$3&lt;&gt;2</formula>
    </cfRule>
  </conditionalFormatting>
  <conditionalFormatting sqref="L21:Y22">
    <cfRule type="expression" dxfId="207" priority="155" stopIfTrue="1">
      <formula>$AH$3&lt;&gt;2</formula>
    </cfRule>
  </conditionalFormatting>
  <conditionalFormatting sqref="L40:AA41">
    <cfRule type="expression" dxfId="206" priority="63" stopIfTrue="1">
      <formula>$AH$3&lt;&gt;2</formula>
    </cfRule>
  </conditionalFormatting>
  <conditionalFormatting sqref="O45:P45">
    <cfRule type="expression" dxfId="205" priority="358">
      <formula>$AH$3&lt;&gt;2</formula>
    </cfRule>
    <cfRule type="expression" dxfId="204" priority="1322" stopIfTrue="1">
      <formula>$O$45=0</formula>
    </cfRule>
  </conditionalFormatting>
  <conditionalFormatting sqref="R29:S33">
    <cfRule type="expression" dxfId="203" priority="11">
      <formula>$AH$3&lt;&gt;2</formula>
    </cfRule>
  </conditionalFormatting>
  <conditionalFormatting sqref="S45:T45">
    <cfRule type="expression" dxfId="202" priority="357">
      <formula>$AH$3&lt;&gt;2</formula>
    </cfRule>
    <cfRule type="expression" dxfId="201" priority="1287" stopIfTrue="1">
      <formula>$S$45=0</formula>
    </cfRule>
  </conditionalFormatting>
  <conditionalFormatting sqref="T8:Y14">
    <cfRule type="expression" dxfId="200" priority="351">
      <formula>$AL8=TRUE</formula>
    </cfRule>
  </conditionalFormatting>
  <conditionalFormatting sqref="T29:Y33">
    <cfRule type="expression" dxfId="199" priority="95" stopIfTrue="1">
      <formula>$AH$3&lt;&gt;2</formula>
    </cfRule>
  </conditionalFormatting>
  <conditionalFormatting sqref="W45:X45">
    <cfRule type="expression" dxfId="198" priority="356">
      <formula>$AH$3&lt;&gt;2</formula>
    </cfRule>
  </conditionalFormatting>
  <conditionalFormatting sqref="Z4:AC4">
    <cfRule type="expression" dxfId="197" priority="61">
      <formula>$AH$3&lt;&gt;2</formula>
    </cfRule>
  </conditionalFormatting>
  <conditionalFormatting sqref="Z8:AE15">
    <cfRule type="expression" dxfId="196" priority="37">
      <formula>$AH$3&lt;&gt;2</formula>
    </cfRule>
  </conditionalFormatting>
  <conditionalFormatting sqref="Z21:AE23">
    <cfRule type="expression" dxfId="195" priority="28">
      <formula>$AH$3&lt;&gt;2</formula>
    </cfRule>
  </conditionalFormatting>
  <conditionalFormatting sqref="Z29:AE34">
    <cfRule type="expression" dxfId="194" priority="5">
      <formula>$AH$3&lt;&gt;2</formula>
    </cfRule>
  </conditionalFormatting>
  <conditionalFormatting sqref="AA46:AC48">
    <cfRule type="expression" dxfId="193" priority="1">
      <formula>$AH$3&lt;&gt;2</formula>
    </cfRule>
  </conditionalFormatting>
  <conditionalFormatting sqref="AB40:AE41">
    <cfRule type="expression" dxfId="192" priority="3">
      <formula>$AH$3&lt;&gt;2</formula>
    </cfRule>
  </conditionalFormatting>
  <conditionalFormatting sqref="AC45:AD45">
    <cfRule type="expression" dxfId="191" priority="355">
      <formula>$AH$3&lt;&gt;2</formula>
    </cfRule>
  </conditionalFormatting>
  <conditionalFormatting sqref="AE8:AE14">
    <cfRule type="expression" dxfId="190" priority="395">
      <formula>$AH$3&lt;&gt;2</formula>
    </cfRule>
  </conditionalFormatting>
  <conditionalFormatting sqref="AE40:AE42">
    <cfRule type="expression" dxfId="189" priority="360">
      <formula>$AH$3&lt;&gt;2</formula>
    </cfRule>
  </conditionalFormatting>
  <dataValidations count="3">
    <dataValidation type="list" allowBlank="1" showInputMessage="1" showErrorMessage="1" sqref="N8:N14 T21:T22" xr:uid="{00000000-0002-0000-0100-000000000000}">
      <formula1>"　,雨戸,ｼｬｯﾀｰ,障子,風除室"</formula1>
    </dataValidation>
    <dataValidation type="list" showInputMessage="1" showErrorMessage="1" sqref="V29:W33 X40:X41 P8:Q14 V21:W22" xr:uid="{00000000-0002-0000-0100-000001000000}">
      <formula1>"1.0,0.7,0.05,0.15,0"</formula1>
    </dataValidation>
    <dataValidation type="list" allowBlank="1" showInputMessage="1" showErrorMessage="1" sqref="T40:T41" xr:uid="{00000000-0002-0000-0100-000002000000}">
      <formula1>"4.55,17.0"</formula1>
    </dataValidation>
  </dataValidations>
  <pageMargins left="0.70866141732283472" right="0.70866141732283472" top="0.74803149606299213" bottom="0.74803149606299213" header="0.31496062992125984" footer="0.31496062992125984"/>
  <pageSetup paperSize="9" scale="76" orientation="portrait" r:id="rId1"/>
  <headerFooter>
    <oddHeader xml:space="preserve">&amp;RVer3.6
</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8785" r:id="rId4" name="Check Box 1">
              <controlPr defaultSize="0" autoFill="0" autoLine="0" autoPict="0">
                <anchor moveWithCells="1">
                  <from>
                    <xdr:col>17</xdr:col>
                    <xdr:colOff>190500</xdr:colOff>
                    <xdr:row>7</xdr:row>
                    <xdr:rowOff>47625</xdr:rowOff>
                  </from>
                  <to>
                    <xdr:col>18</xdr:col>
                    <xdr:colOff>133350</xdr:colOff>
                    <xdr:row>7</xdr:row>
                    <xdr:rowOff>247650</xdr:rowOff>
                  </to>
                </anchor>
              </controlPr>
            </control>
          </mc:Choice>
        </mc:AlternateContent>
        <mc:AlternateContent xmlns:mc="http://schemas.openxmlformats.org/markup-compatibility/2006">
          <mc:Choice Requires="x14">
            <control shapeId="118786" r:id="rId5" name="Check Box 2">
              <controlPr defaultSize="0" autoFill="0" autoLine="0" autoPict="0">
                <anchor moveWithCells="1">
                  <from>
                    <xdr:col>17</xdr:col>
                    <xdr:colOff>190500</xdr:colOff>
                    <xdr:row>8</xdr:row>
                    <xdr:rowOff>47625</xdr:rowOff>
                  </from>
                  <to>
                    <xdr:col>18</xdr:col>
                    <xdr:colOff>133350</xdr:colOff>
                    <xdr:row>9</xdr:row>
                    <xdr:rowOff>0</xdr:rowOff>
                  </to>
                </anchor>
              </controlPr>
            </control>
          </mc:Choice>
        </mc:AlternateContent>
        <mc:AlternateContent xmlns:mc="http://schemas.openxmlformats.org/markup-compatibility/2006">
          <mc:Choice Requires="x14">
            <control shapeId="118787" r:id="rId6" name="Check Box 3">
              <controlPr defaultSize="0" autoFill="0" autoLine="0" autoPict="0">
                <anchor moveWithCells="1">
                  <from>
                    <xdr:col>17</xdr:col>
                    <xdr:colOff>190500</xdr:colOff>
                    <xdr:row>11</xdr:row>
                    <xdr:rowOff>47625</xdr:rowOff>
                  </from>
                  <to>
                    <xdr:col>18</xdr:col>
                    <xdr:colOff>152400</xdr:colOff>
                    <xdr:row>11</xdr:row>
                    <xdr:rowOff>247650</xdr:rowOff>
                  </to>
                </anchor>
              </controlPr>
            </control>
          </mc:Choice>
        </mc:AlternateContent>
        <mc:AlternateContent xmlns:mc="http://schemas.openxmlformats.org/markup-compatibility/2006">
          <mc:Choice Requires="x14">
            <control shapeId="118788" r:id="rId7" name="Check Box 4">
              <controlPr defaultSize="0" autoFill="0" autoLine="0" autoPict="0">
                <anchor moveWithCells="1">
                  <from>
                    <xdr:col>17</xdr:col>
                    <xdr:colOff>190500</xdr:colOff>
                    <xdr:row>12</xdr:row>
                    <xdr:rowOff>38100</xdr:rowOff>
                  </from>
                  <to>
                    <xdr:col>18</xdr:col>
                    <xdr:colOff>123825</xdr:colOff>
                    <xdr:row>12</xdr:row>
                    <xdr:rowOff>247650</xdr:rowOff>
                  </to>
                </anchor>
              </controlPr>
            </control>
          </mc:Choice>
        </mc:AlternateContent>
        <mc:AlternateContent xmlns:mc="http://schemas.openxmlformats.org/markup-compatibility/2006">
          <mc:Choice Requires="x14">
            <control shapeId="118789" r:id="rId8" name="Check Box 5">
              <controlPr defaultSize="0" autoFill="0" autoLine="0" autoPict="0">
                <anchor moveWithCells="1">
                  <from>
                    <xdr:col>17</xdr:col>
                    <xdr:colOff>190500</xdr:colOff>
                    <xdr:row>13</xdr:row>
                    <xdr:rowOff>47625</xdr:rowOff>
                  </from>
                  <to>
                    <xdr:col>18</xdr:col>
                    <xdr:colOff>152400</xdr:colOff>
                    <xdr:row>14</xdr:row>
                    <xdr:rowOff>9525</xdr:rowOff>
                  </to>
                </anchor>
              </controlPr>
            </control>
          </mc:Choice>
        </mc:AlternateContent>
        <mc:AlternateContent xmlns:mc="http://schemas.openxmlformats.org/markup-compatibility/2006">
          <mc:Choice Requires="x14">
            <control shapeId="118790" r:id="rId9" name="Check Box 6">
              <controlPr defaultSize="0" autoFill="0" autoLine="0" autoPict="0">
                <anchor moveWithCells="1">
                  <from>
                    <xdr:col>23</xdr:col>
                    <xdr:colOff>190500</xdr:colOff>
                    <xdr:row>28</xdr:row>
                    <xdr:rowOff>47625</xdr:rowOff>
                  </from>
                  <to>
                    <xdr:col>24</xdr:col>
                    <xdr:colOff>133350</xdr:colOff>
                    <xdr:row>29</xdr:row>
                    <xdr:rowOff>28575</xdr:rowOff>
                  </to>
                </anchor>
              </controlPr>
            </control>
          </mc:Choice>
        </mc:AlternateContent>
        <mc:AlternateContent xmlns:mc="http://schemas.openxmlformats.org/markup-compatibility/2006">
          <mc:Choice Requires="x14">
            <control shapeId="118791" r:id="rId10" name="Check Box 7">
              <controlPr defaultSize="0" autoFill="0" autoLine="0" autoPict="0">
                <anchor moveWithCells="1">
                  <from>
                    <xdr:col>23</xdr:col>
                    <xdr:colOff>190500</xdr:colOff>
                    <xdr:row>29</xdr:row>
                    <xdr:rowOff>47625</xdr:rowOff>
                  </from>
                  <to>
                    <xdr:col>24</xdr:col>
                    <xdr:colOff>152400</xdr:colOff>
                    <xdr:row>30</xdr:row>
                    <xdr:rowOff>0</xdr:rowOff>
                  </to>
                </anchor>
              </controlPr>
            </control>
          </mc:Choice>
        </mc:AlternateContent>
        <mc:AlternateContent xmlns:mc="http://schemas.openxmlformats.org/markup-compatibility/2006">
          <mc:Choice Requires="x14">
            <control shapeId="118792" r:id="rId11" name="Check Box 8">
              <controlPr defaultSize="0" autoFill="0" autoLine="0" autoPict="0">
                <anchor moveWithCells="1">
                  <from>
                    <xdr:col>23</xdr:col>
                    <xdr:colOff>190500</xdr:colOff>
                    <xdr:row>32</xdr:row>
                    <xdr:rowOff>38100</xdr:rowOff>
                  </from>
                  <to>
                    <xdr:col>24</xdr:col>
                    <xdr:colOff>104775</xdr:colOff>
                    <xdr:row>32</xdr:row>
                    <xdr:rowOff>257175</xdr:rowOff>
                  </to>
                </anchor>
              </controlPr>
            </control>
          </mc:Choice>
        </mc:AlternateContent>
        <mc:AlternateContent xmlns:mc="http://schemas.openxmlformats.org/markup-compatibility/2006">
          <mc:Choice Requires="x14">
            <control shapeId="118793" r:id="rId12" name="Check Box 9">
              <controlPr defaultSize="0" autoFill="0" autoLine="0" autoPict="0">
                <anchor moveWithCells="1">
                  <from>
                    <xdr:col>17</xdr:col>
                    <xdr:colOff>190500</xdr:colOff>
                    <xdr:row>9</xdr:row>
                    <xdr:rowOff>47625</xdr:rowOff>
                  </from>
                  <to>
                    <xdr:col>18</xdr:col>
                    <xdr:colOff>180975</xdr:colOff>
                    <xdr:row>10</xdr:row>
                    <xdr:rowOff>0</xdr:rowOff>
                  </to>
                </anchor>
              </controlPr>
            </control>
          </mc:Choice>
        </mc:AlternateContent>
        <mc:AlternateContent xmlns:mc="http://schemas.openxmlformats.org/markup-compatibility/2006">
          <mc:Choice Requires="x14">
            <control shapeId="118794" r:id="rId13" name="Check Box 10">
              <controlPr defaultSize="0" autoFill="0" autoLine="0" autoPict="0">
                <anchor moveWithCells="1">
                  <from>
                    <xdr:col>17</xdr:col>
                    <xdr:colOff>190500</xdr:colOff>
                    <xdr:row>10</xdr:row>
                    <xdr:rowOff>47625</xdr:rowOff>
                  </from>
                  <to>
                    <xdr:col>18</xdr:col>
                    <xdr:colOff>152400</xdr:colOff>
                    <xdr:row>10</xdr:row>
                    <xdr:rowOff>247650</xdr:rowOff>
                  </to>
                </anchor>
              </controlPr>
            </control>
          </mc:Choice>
        </mc:AlternateContent>
        <mc:AlternateContent xmlns:mc="http://schemas.openxmlformats.org/markup-compatibility/2006">
          <mc:Choice Requires="x14">
            <control shapeId="118795" r:id="rId14" name="Check Box 11">
              <controlPr defaultSize="0" autoFill="0" autoLine="0" autoPict="0">
                <anchor moveWithCells="1">
                  <from>
                    <xdr:col>23</xdr:col>
                    <xdr:colOff>190500</xdr:colOff>
                    <xdr:row>30</xdr:row>
                    <xdr:rowOff>47625</xdr:rowOff>
                  </from>
                  <to>
                    <xdr:col>24</xdr:col>
                    <xdr:colOff>133350</xdr:colOff>
                    <xdr:row>30</xdr:row>
                    <xdr:rowOff>257175</xdr:rowOff>
                  </to>
                </anchor>
              </controlPr>
            </control>
          </mc:Choice>
        </mc:AlternateContent>
        <mc:AlternateContent xmlns:mc="http://schemas.openxmlformats.org/markup-compatibility/2006">
          <mc:Choice Requires="x14">
            <control shapeId="118796" r:id="rId15" name="Check Box 12">
              <controlPr defaultSize="0" autoFill="0" autoLine="0" autoPict="0">
                <anchor moveWithCells="1">
                  <from>
                    <xdr:col>23</xdr:col>
                    <xdr:colOff>190500</xdr:colOff>
                    <xdr:row>31</xdr:row>
                    <xdr:rowOff>47625</xdr:rowOff>
                  </from>
                  <to>
                    <xdr:col>24</xdr:col>
                    <xdr:colOff>123825</xdr:colOff>
                    <xdr:row>31</xdr:row>
                    <xdr:rowOff>247650</xdr:rowOff>
                  </to>
                </anchor>
              </controlPr>
            </control>
          </mc:Choice>
        </mc:AlternateContent>
        <mc:AlternateContent xmlns:mc="http://schemas.openxmlformats.org/markup-compatibility/2006">
          <mc:Choice Requires="x14">
            <control shapeId="118798" r:id="rId16" name="Check Box 14">
              <controlPr defaultSize="0" autoFill="0" autoLine="0" autoPict="0">
                <anchor moveWithCells="1">
                  <from>
                    <xdr:col>23</xdr:col>
                    <xdr:colOff>190500</xdr:colOff>
                    <xdr:row>20</xdr:row>
                    <xdr:rowOff>47625</xdr:rowOff>
                  </from>
                  <to>
                    <xdr:col>24</xdr:col>
                    <xdr:colOff>104775</xdr:colOff>
                    <xdr:row>20</xdr:row>
                    <xdr:rowOff>257175</xdr:rowOff>
                  </to>
                </anchor>
              </controlPr>
            </control>
          </mc:Choice>
        </mc:AlternateContent>
        <mc:AlternateContent xmlns:mc="http://schemas.openxmlformats.org/markup-compatibility/2006">
          <mc:Choice Requires="x14">
            <control shapeId="118799" r:id="rId17" name="Check Box 15">
              <controlPr defaultSize="0" autoFill="0" autoLine="0" autoPict="0">
                <anchor moveWithCells="1">
                  <from>
                    <xdr:col>23</xdr:col>
                    <xdr:colOff>190500</xdr:colOff>
                    <xdr:row>21</xdr:row>
                    <xdr:rowOff>47625</xdr:rowOff>
                  </from>
                  <to>
                    <xdr:col>24</xdr:col>
                    <xdr:colOff>152400</xdr:colOff>
                    <xdr:row>21</xdr:row>
                    <xdr:rowOff>257175</xdr:rowOff>
                  </to>
                </anchor>
              </controlPr>
            </control>
          </mc:Choice>
        </mc:AlternateContent>
        <mc:AlternateContent xmlns:mc="http://schemas.openxmlformats.org/markup-compatibility/2006">
          <mc:Choice Requires="x14">
            <control shapeId="118826" r:id="rId18" name="Check Box 42">
              <controlPr defaultSize="0" autoFill="0" autoLine="0" autoPict="0">
                <anchor moveWithCells="1">
                  <from>
                    <xdr:col>9</xdr:col>
                    <xdr:colOff>190500</xdr:colOff>
                    <xdr:row>7</xdr:row>
                    <xdr:rowOff>47625</xdr:rowOff>
                  </from>
                  <to>
                    <xdr:col>10</xdr:col>
                    <xdr:colOff>133350</xdr:colOff>
                    <xdr:row>7</xdr:row>
                    <xdr:rowOff>257175</xdr:rowOff>
                  </to>
                </anchor>
              </controlPr>
            </control>
          </mc:Choice>
        </mc:AlternateContent>
        <mc:AlternateContent xmlns:mc="http://schemas.openxmlformats.org/markup-compatibility/2006">
          <mc:Choice Requires="x14">
            <control shapeId="118827" r:id="rId19" name="Check Box 43">
              <controlPr defaultSize="0" autoFill="0" autoLine="0" autoPict="0">
                <anchor moveWithCells="1">
                  <from>
                    <xdr:col>9</xdr:col>
                    <xdr:colOff>190500</xdr:colOff>
                    <xdr:row>8</xdr:row>
                    <xdr:rowOff>47625</xdr:rowOff>
                  </from>
                  <to>
                    <xdr:col>10</xdr:col>
                    <xdr:colOff>180975</xdr:colOff>
                    <xdr:row>8</xdr:row>
                    <xdr:rowOff>247650</xdr:rowOff>
                  </to>
                </anchor>
              </controlPr>
            </control>
          </mc:Choice>
        </mc:AlternateContent>
        <mc:AlternateContent xmlns:mc="http://schemas.openxmlformats.org/markup-compatibility/2006">
          <mc:Choice Requires="x14">
            <control shapeId="118828" r:id="rId20" name="Check Box 44">
              <controlPr defaultSize="0" autoFill="0" autoLine="0" autoPict="0">
                <anchor moveWithCells="1">
                  <from>
                    <xdr:col>9</xdr:col>
                    <xdr:colOff>190500</xdr:colOff>
                    <xdr:row>9</xdr:row>
                    <xdr:rowOff>47625</xdr:rowOff>
                  </from>
                  <to>
                    <xdr:col>10</xdr:col>
                    <xdr:colOff>152400</xdr:colOff>
                    <xdr:row>9</xdr:row>
                    <xdr:rowOff>247650</xdr:rowOff>
                  </to>
                </anchor>
              </controlPr>
            </control>
          </mc:Choice>
        </mc:AlternateContent>
        <mc:AlternateContent xmlns:mc="http://schemas.openxmlformats.org/markup-compatibility/2006">
          <mc:Choice Requires="x14">
            <control shapeId="118829" r:id="rId21" name="Check Box 45">
              <controlPr defaultSize="0" autoFill="0" autoLine="0" autoPict="0">
                <anchor moveWithCells="1">
                  <from>
                    <xdr:col>9</xdr:col>
                    <xdr:colOff>190500</xdr:colOff>
                    <xdr:row>10</xdr:row>
                    <xdr:rowOff>47625</xdr:rowOff>
                  </from>
                  <to>
                    <xdr:col>10</xdr:col>
                    <xdr:colOff>180975</xdr:colOff>
                    <xdr:row>10</xdr:row>
                    <xdr:rowOff>257175</xdr:rowOff>
                  </to>
                </anchor>
              </controlPr>
            </control>
          </mc:Choice>
        </mc:AlternateContent>
        <mc:AlternateContent xmlns:mc="http://schemas.openxmlformats.org/markup-compatibility/2006">
          <mc:Choice Requires="x14">
            <control shapeId="118830" r:id="rId22" name="Check Box 46">
              <controlPr defaultSize="0" autoFill="0" autoLine="0" autoPict="0">
                <anchor moveWithCells="1">
                  <from>
                    <xdr:col>9</xdr:col>
                    <xdr:colOff>190500</xdr:colOff>
                    <xdr:row>13</xdr:row>
                    <xdr:rowOff>38100</xdr:rowOff>
                  </from>
                  <to>
                    <xdr:col>10</xdr:col>
                    <xdr:colOff>133350</xdr:colOff>
                    <xdr:row>13</xdr:row>
                    <xdr:rowOff>247650</xdr:rowOff>
                  </to>
                </anchor>
              </controlPr>
            </control>
          </mc:Choice>
        </mc:AlternateContent>
        <mc:AlternateContent xmlns:mc="http://schemas.openxmlformats.org/markup-compatibility/2006">
          <mc:Choice Requires="x14">
            <control shapeId="118831" r:id="rId23" name="Check Box 47">
              <controlPr defaultSize="0" autoFill="0" autoLine="0" autoPict="0">
                <anchor moveWithCells="1">
                  <from>
                    <xdr:col>9</xdr:col>
                    <xdr:colOff>190500</xdr:colOff>
                    <xdr:row>11</xdr:row>
                    <xdr:rowOff>47625</xdr:rowOff>
                  </from>
                  <to>
                    <xdr:col>10</xdr:col>
                    <xdr:colOff>152400</xdr:colOff>
                    <xdr:row>11</xdr:row>
                    <xdr:rowOff>247650</xdr:rowOff>
                  </to>
                </anchor>
              </controlPr>
            </control>
          </mc:Choice>
        </mc:AlternateContent>
        <mc:AlternateContent xmlns:mc="http://schemas.openxmlformats.org/markup-compatibility/2006">
          <mc:Choice Requires="x14">
            <control shapeId="118832" r:id="rId24" name="Check Box 48">
              <controlPr defaultSize="0" autoFill="0" autoLine="0" autoPict="0">
                <anchor moveWithCells="1">
                  <from>
                    <xdr:col>9</xdr:col>
                    <xdr:colOff>190500</xdr:colOff>
                    <xdr:row>12</xdr:row>
                    <xdr:rowOff>47625</xdr:rowOff>
                  </from>
                  <to>
                    <xdr:col>10</xdr:col>
                    <xdr:colOff>161925</xdr:colOff>
                    <xdr:row>12</xdr:row>
                    <xdr:rowOff>228600</xdr:rowOff>
                  </to>
                </anchor>
              </controlPr>
            </control>
          </mc:Choice>
        </mc:AlternateContent>
        <mc:AlternateContent xmlns:mc="http://schemas.openxmlformats.org/markup-compatibility/2006">
          <mc:Choice Requires="x14">
            <control shapeId="118853" r:id="rId25" name="Check Box 69">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18858" r:id="rId26" name="Check Box 74">
              <controlPr defaultSize="0" autoFill="0" autoLine="0" autoPict="0">
                <anchor moveWithCells="1">
                  <from>
                    <xdr:col>23</xdr:col>
                    <xdr:colOff>190500</xdr:colOff>
                    <xdr:row>20</xdr:row>
                    <xdr:rowOff>47625</xdr:rowOff>
                  </from>
                  <to>
                    <xdr:col>24</xdr:col>
                    <xdr:colOff>114300</xdr:colOff>
                    <xdr:row>20</xdr:row>
                    <xdr:rowOff>257175</xdr:rowOff>
                  </to>
                </anchor>
              </controlPr>
            </control>
          </mc:Choice>
        </mc:AlternateContent>
        <mc:AlternateContent xmlns:mc="http://schemas.openxmlformats.org/markup-compatibility/2006">
          <mc:Choice Requires="x14">
            <control shapeId="118859" r:id="rId27" name="Check Box 75">
              <controlPr defaultSize="0" autoFill="0" autoLine="0" autoPict="0">
                <anchor moveWithCells="1">
                  <from>
                    <xdr:col>23</xdr:col>
                    <xdr:colOff>190500</xdr:colOff>
                    <xdr:row>21</xdr:row>
                    <xdr:rowOff>47625</xdr:rowOff>
                  </from>
                  <to>
                    <xdr:col>24</xdr:col>
                    <xdr:colOff>142875</xdr:colOff>
                    <xdr:row>21</xdr:row>
                    <xdr:rowOff>257175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1:AT110"/>
  <sheetViews>
    <sheetView workbookViewId="0"/>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421" t="s">
        <v>150</v>
      </c>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H2" s="140" t="s">
        <v>376</v>
      </c>
    </row>
    <row r="3" spans="2:46" s="2" customFormat="1" ht="24.95" customHeight="1" thickBot="1" x14ac:dyDescent="0.2">
      <c r="AH3" s="147">
        <f>共通条件・結果!AH3</f>
        <v>1</v>
      </c>
    </row>
    <row r="4" spans="2:46" s="2" customFormat="1" ht="21.95" customHeight="1" thickBot="1" x14ac:dyDescent="0.2">
      <c r="B4" s="4" t="s">
        <v>129</v>
      </c>
      <c r="D4" s="4"/>
      <c r="F4" s="4"/>
      <c r="V4" s="426" t="s">
        <v>24</v>
      </c>
      <c r="W4" s="427"/>
      <c r="X4" s="427"/>
      <c r="Y4" s="427"/>
      <c r="Z4" s="428">
        <f>IF(共通条件・結果!AA7="８地域","0.414",IF(共通条件・結果!AA7="７地域",0.415,IF(共通条件・結果!AA7="６地域",0.431,IF(共通条件・結果!AA7="５地域",0.437,IF(共通条件・結果!AA7="４地域",0.426,IF(共通条件・結果!AA7="３地域",0.39,IF(共通条件・結果!AA7="２地域",0.412,IF(共通条件・結果!AA7="１地域",0.43))))))))</f>
        <v>0.39</v>
      </c>
      <c r="AA4" s="429"/>
      <c r="AB4" s="430">
        <f>IF(共通条件・結果!AA7="８地域","-",IF(共通条件・結果!AA7="７地域",0.281,IF(共通条件・結果!AA7="６地域",0.325,IF(共通条件・結果!AA7="５地域",0.31,IF(共通条件・結果!AA7="４地域",0.33,IF(共通条件・結果!AA7="３地域",0.348,IF(共通条件・結果!AA7="２地域",0.341,IF(共通条件・結果!AA7="１地域",0.333))))))))</f>
        <v>0.34799999999999998</v>
      </c>
      <c r="AC4" s="431"/>
    </row>
    <row r="5" spans="2:46" s="2" customFormat="1" ht="21.95" customHeight="1" x14ac:dyDescent="0.15">
      <c r="B5" s="256" t="s">
        <v>3</v>
      </c>
      <c r="C5" s="262"/>
      <c r="D5" s="166" t="s">
        <v>283</v>
      </c>
      <c r="E5" s="166"/>
      <c r="F5" s="166"/>
      <c r="G5" s="166"/>
      <c r="H5" s="266" t="s">
        <v>284</v>
      </c>
      <c r="I5" s="166"/>
      <c r="J5" s="276" t="s">
        <v>149</v>
      </c>
      <c r="K5" s="349"/>
      <c r="L5" s="349"/>
      <c r="M5" s="277"/>
      <c r="N5" s="266" t="s">
        <v>6</v>
      </c>
      <c r="O5" s="166"/>
      <c r="P5" s="266" t="s">
        <v>60</v>
      </c>
      <c r="Q5" s="166"/>
      <c r="R5" s="413" t="s">
        <v>41</v>
      </c>
      <c r="S5" s="346"/>
      <c r="T5" s="346"/>
      <c r="U5" s="346"/>
      <c r="V5" s="346"/>
      <c r="W5" s="346"/>
      <c r="X5" s="346"/>
      <c r="Y5" s="346"/>
      <c r="Z5" s="266" t="s">
        <v>285</v>
      </c>
      <c r="AA5" s="166"/>
      <c r="AB5" s="266" t="s">
        <v>286</v>
      </c>
      <c r="AC5" s="166"/>
      <c r="AD5" s="266" t="s">
        <v>266</v>
      </c>
      <c r="AE5" s="167"/>
    </row>
    <row r="6" spans="2:46" s="2" customFormat="1" ht="21.95" customHeight="1" x14ac:dyDescent="0.15">
      <c r="B6" s="257"/>
      <c r="C6" s="352"/>
      <c r="D6" s="422" t="s">
        <v>5</v>
      </c>
      <c r="E6" s="423"/>
      <c r="F6" s="432" t="s">
        <v>4</v>
      </c>
      <c r="G6" s="433"/>
      <c r="H6" s="268"/>
      <c r="I6" s="268"/>
      <c r="J6" s="278" t="s">
        <v>148</v>
      </c>
      <c r="K6" s="279"/>
      <c r="L6" s="382" t="s">
        <v>174</v>
      </c>
      <c r="M6" s="383"/>
      <c r="N6" s="267"/>
      <c r="O6" s="268"/>
      <c r="P6" s="267"/>
      <c r="Q6" s="268"/>
      <c r="R6" s="382" t="s">
        <v>40</v>
      </c>
      <c r="S6" s="416"/>
      <c r="T6" s="418" t="s">
        <v>287</v>
      </c>
      <c r="U6" s="419"/>
      <c r="V6" s="419"/>
      <c r="W6" s="419"/>
      <c r="X6" s="419"/>
      <c r="Y6" s="420"/>
      <c r="Z6" s="267"/>
      <c r="AA6" s="268"/>
      <c r="AB6" s="267"/>
      <c r="AC6" s="268"/>
      <c r="AD6" s="268"/>
      <c r="AE6" s="414"/>
      <c r="AI6" s="258" t="s">
        <v>44</v>
      </c>
      <c r="AJ6" s="258"/>
      <c r="AK6" s="11"/>
      <c r="AL6" s="11"/>
      <c r="AM6" s="258" t="s">
        <v>9</v>
      </c>
      <c r="AN6" s="258"/>
      <c r="AO6" s="11"/>
      <c r="AP6" s="258" t="s">
        <v>45</v>
      </c>
      <c r="AQ6" s="258"/>
      <c r="AS6" s="258" t="s">
        <v>58</v>
      </c>
      <c r="AT6" s="258"/>
    </row>
    <row r="7" spans="2:46" s="2" customFormat="1" ht="21.95" customHeight="1" thickBot="1" x14ac:dyDescent="0.2">
      <c r="B7" s="259"/>
      <c r="C7" s="353"/>
      <c r="D7" s="424"/>
      <c r="E7" s="425"/>
      <c r="F7" s="434"/>
      <c r="G7" s="353"/>
      <c r="H7" s="269"/>
      <c r="I7" s="269"/>
      <c r="J7" s="280"/>
      <c r="K7" s="281"/>
      <c r="L7" s="280"/>
      <c r="M7" s="281"/>
      <c r="N7" s="269"/>
      <c r="O7" s="269"/>
      <c r="P7" s="269"/>
      <c r="Q7" s="269"/>
      <c r="R7" s="280"/>
      <c r="S7" s="417"/>
      <c r="T7" s="353" t="s">
        <v>7</v>
      </c>
      <c r="U7" s="312"/>
      <c r="V7" s="411" t="s">
        <v>8</v>
      </c>
      <c r="W7" s="412"/>
      <c r="X7" s="353" t="s">
        <v>1</v>
      </c>
      <c r="Y7" s="312"/>
      <c r="Z7" s="269"/>
      <c r="AA7" s="269"/>
      <c r="AB7" s="269"/>
      <c r="AC7" s="269"/>
      <c r="AD7" s="269"/>
      <c r="AE7" s="415"/>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96"/>
      <c r="C8" s="297"/>
      <c r="D8" s="288"/>
      <c r="E8" s="298"/>
      <c r="F8" s="290"/>
      <c r="G8" s="289"/>
      <c r="H8" s="288"/>
      <c r="I8" s="289"/>
      <c r="J8" s="292"/>
      <c r="K8" s="293"/>
      <c r="L8" s="288"/>
      <c r="M8" s="289"/>
      <c r="N8" s="244"/>
      <c r="O8" s="245"/>
      <c r="P8" s="409"/>
      <c r="Q8" s="410"/>
      <c r="R8" s="461"/>
      <c r="S8" s="462"/>
      <c r="T8" s="446"/>
      <c r="U8" s="447"/>
      <c r="V8" s="446"/>
      <c r="W8" s="448"/>
      <c r="X8" s="449"/>
      <c r="Y8" s="450"/>
      <c r="Z8" s="441" t="str">
        <f t="shared" ref="Z8:Z14" si="0">IF(D8="","",AI8)</f>
        <v/>
      </c>
      <c r="AA8" s="441"/>
      <c r="AB8" s="441" t="str">
        <f t="shared" ref="AB8:AB14" si="1">IF(D8="","",IF(ISERROR(AJ8),"-",AJ8))</f>
        <v/>
      </c>
      <c r="AC8" s="441"/>
      <c r="AD8" s="442" t="str">
        <f t="shared" ref="AD8:AD14" si="2">IF(D8="","",D8*F8*AS8*P8)</f>
        <v/>
      </c>
      <c r="AE8" s="443"/>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 t="shared" ref="AP8:AP14" si="5">0.01*(16+24*(2*V8+X8)/T8)</f>
        <v>#DIV/0!</v>
      </c>
      <c r="AQ8" s="2" t="e">
        <f t="shared" ref="AQ8:AQ14" si="6">0.01*(10+15*(2*V8+X8)/T8)</f>
        <v>#DIV/0!</v>
      </c>
      <c r="AS8" s="2">
        <f>IF(AT8="FALSE",H8,IF(N8="風除室",1/((1/H8)+0.1),0.5*H8+0.5*(1/((1/H8)+AT8))))</f>
        <v>0</v>
      </c>
      <c r="AT8" s="11" t="str">
        <f t="shared" ref="AT8:AT14" si="7">IF(N8="","FALSE",IF(N8="雨戸",0.1,IF(N8="ｼｬｯﾀｰ",0.1,IF(N8="障子",0.18,IF(N8="風除室",0.1)))))</f>
        <v>FALSE</v>
      </c>
    </row>
    <row r="9" spans="2:46" s="2" customFormat="1" ht="21.95" customHeight="1" x14ac:dyDescent="0.15">
      <c r="B9" s="294"/>
      <c r="C9" s="295"/>
      <c r="D9" s="288"/>
      <c r="E9" s="298"/>
      <c r="F9" s="290"/>
      <c r="G9" s="289"/>
      <c r="H9" s="288"/>
      <c r="I9" s="289"/>
      <c r="J9" s="292"/>
      <c r="K9" s="293"/>
      <c r="L9" s="288"/>
      <c r="M9" s="289"/>
      <c r="N9" s="244"/>
      <c r="O9" s="245"/>
      <c r="P9" s="409"/>
      <c r="Q9" s="410"/>
      <c r="R9" s="292"/>
      <c r="S9" s="460"/>
      <c r="T9" s="404"/>
      <c r="U9" s="405"/>
      <c r="V9" s="404"/>
      <c r="W9" s="406"/>
      <c r="X9" s="407"/>
      <c r="Y9" s="408"/>
      <c r="Z9" s="365" t="str">
        <f t="shared" si="0"/>
        <v/>
      </c>
      <c r="AA9" s="365"/>
      <c r="AB9" s="365" t="str">
        <f t="shared" si="1"/>
        <v/>
      </c>
      <c r="AC9" s="365"/>
      <c r="AD9" s="365" t="str">
        <f t="shared" si="2"/>
        <v/>
      </c>
      <c r="AE9" s="403"/>
      <c r="AH9" s="12" t="b">
        <v>1</v>
      </c>
      <c r="AI9" s="2">
        <f t="shared" si="3"/>
        <v>0</v>
      </c>
      <c r="AJ9" s="2">
        <f t="shared" si="4"/>
        <v>0</v>
      </c>
      <c r="AL9" s="12" t="b">
        <v>1</v>
      </c>
      <c r="AM9" s="2" t="str">
        <f t="shared" ref="AM9:AM14" si="8">IF(AL9=TRUE,"0.93",IF(ISERROR(AP9),"エラー",IF(AP9&gt;0.93,"0.93",AP9)))</f>
        <v>0.93</v>
      </c>
      <c r="AN9" s="2" t="str">
        <f t="shared" ref="AN9:AN14" si="9">IF(AL9=TRUE,"0.51",IF(ISERROR(AQ9),"エラー",IF(AQ9&gt;0.72,"0.72",AQ9)))</f>
        <v>0.51</v>
      </c>
      <c r="AP9" s="2" t="e">
        <f t="shared" si="5"/>
        <v>#DIV/0!</v>
      </c>
      <c r="AQ9" s="2" t="e">
        <f t="shared" si="6"/>
        <v>#DIV/0!</v>
      </c>
      <c r="AS9" s="2">
        <f t="shared" ref="AS9:AS14" si="10">IF(AT9="FALSE",H9,IF(N9="風除室",1/((1/H9)+0.1),0.5*H9+0.5*(1/((1/H9)+AT9))))</f>
        <v>0</v>
      </c>
      <c r="AT9" s="11" t="str">
        <f t="shared" si="7"/>
        <v>FALSE</v>
      </c>
    </row>
    <row r="10" spans="2:46" s="2" customFormat="1" ht="21.95" customHeight="1" x14ac:dyDescent="0.15">
      <c r="B10" s="294"/>
      <c r="C10" s="295"/>
      <c r="D10" s="288"/>
      <c r="E10" s="298"/>
      <c r="F10" s="290"/>
      <c r="G10" s="289"/>
      <c r="H10" s="288"/>
      <c r="I10" s="289"/>
      <c r="J10" s="292"/>
      <c r="K10" s="293"/>
      <c r="L10" s="288"/>
      <c r="M10" s="289"/>
      <c r="N10" s="244"/>
      <c r="O10" s="245"/>
      <c r="P10" s="409"/>
      <c r="Q10" s="410"/>
      <c r="R10" s="292"/>
      <c r="S10" s="460"/>
      <c r="T10" s="404"/>
      <c r="U10" s="405"/>
      <c r="V10" s="404"/>
      <c r="W10" s="406"/>
      <c r="X10" s="407"/>
      <c r="Y10" s="408"/>
      <c r="Z10" s="365" t="str">
        <f t="shared" si="0"/>
        <v/>
      </c>
      <c r="AA10" s="365"/>
      <c r="AB10" s="365" t="str">
        <f t="shared" si="1"/>
        <v/>
      </c>
      <c r="AC10" s="365"/>
      <c r="AD10" s="365" t="str">
        <f t="shared" si="2"/>
        <v/>
      </c>
      <c r="AE10" s="403"/>
      <c r="AH10" s="12" t="b">
        <v>1</v>
      </c>
      <c r="AI10" s="2">
        <f t="shared" si="3"/>
        <v>0</v>
      </c>
      <c r="AJ10" s="2">
        <f t="shared" si="4"/>
        <v>0</v>
      </c>
      <c r="AL10" s="12" t="b">
        <v>1</v>
      </c>
      <c r="AM10" s="2" t="str">
        <f t="shared" si="8"/>
        <v>0.93</v>
      </c>
      <c r="AN10" s="2" t="str">
        <f t="shared" si="9"/>
        <v>0.51</v>
      </c>
      <c r="AP10" s="2" t="e">
        <f t="shared" si="5"/>
        <v>#DIV/0!</v>
      </c>
      <c r="AQ10" s="2" t="e">
        <f t="shared" si="6"/>
        <v>#DIV/0!</v>
      </c>
      <c r="AS10" s="2">
        <f t="shared" si="10"/>
        <v>0</v>
      </c>
      <c r="AT10" s="11" t="str">
        <f t="shared" si="7"/>
        <v>FALSE</v>
      </c>
    </row>
    <row r="11" spans="2:46" s="2" customFormat="1" ht="21.95" customHeight="1" x14ac:dyDescent="0.15">
      <c r="B11" s="294"/>
      <c r="C11" s="295"/>
      <c r="D11" s="288"/>
      <c r="E11" s="298"/>
      <c r="F11" s="290"/>
      <c r="G11" s="289"/>
      <c r="H11" s="288"/>
      <c r="I11" s="289"/>
      <c r="J11" s="292"/>
      <c r="K11" s="293"/>
      <c r="L11" s="288"/>
      <c r="M11" s="289"/>
      <c r="N11" s="244"/>
      <c r="O11" s="245"/>
      <c r="P11" s="409"/>
      <c r="Q11" s="410"/>
      <c r="R11" s="292"/>
      <c r="S11" s="460"/>
      <c r="T11" s="404"/>
      <c r="U11" s="405"/>
      <c r="V11" s="404"/>
      <c r="W11" s="406"/>
      <c r="X11" s="407"/>
      <c r="Y11" s="408"/>
      <c r="Z11" s="365" t="str">
        <f t="shared" si="0"/>
        <v/>
      </c>
      <c r="AA11" s="365"/>
      <c r="AB11" s="365" t="str">
        <f t="shared" si="1"/>
        <v/>
      </c>
      <c r="AC11" s="365"/>
      <c r="AD11" s="365" t="str">
        <f t="shared" si="2"/>
        <v/>
      </c>
      <c r="AE11" s="403"/>
      <c r="AH11" s="12" t="b">
        <v>1</v>
      </c>
      <c r="AI11" s="2">
        <f t="shared" si="3"/>
        <v>0</v>
      </c>
      <c r="AJ11" s="2">
        <f t="shared" si="4"/>
        <v>0</v>
      </c>
      <c r="AL11" s="12" t="b">
        <v>1</v>
      </c>
      <c r="AM11" s="2" t="str">
        <f t="shared" si="8"/>
        <v>0.93</v>
      </c>
      <c r="AN11" s="2" t="str">
        <f t="shared" si="9"/>
        <v>0.51</v>
      </c>
      <c r="AP11" s="2" t="e">
        <f t="shared" si="5"/>
        <v>#DIV/0!</v>
      </c>
      <c r="AQ11" s="2" t="e">
        <f t="shared" si="6"/>
        <v>#DIV/0!</v>
      </c>
      <c r="AS11" s="2">
        <f t="shared" si="10"/>
        <v>0</v>
      </c>
      <c r="AT11" s="11" t="str">
        <f t="shared" si="7"/>
        <v>FALSE</v>
      </c>
    </row>
    <row r="12" spans="2:46" s="2" customFormat="1" ht="21.95" customHeight="1" x14ac:dyDescent="0.15">
      <c r="B12" s="294"/>
      <c r="C12" s="295"/>
      <c r="D12" s="288"/>
      <c r="E12" s="298"/>
      <c r="F12" s="290"/>
      <c r="G12" s="289"/>
      <c r="H12" s="288"/>
      <c r="I12" s="289"/>
      <c r="J12" s="292"/>
      <c r="K12" s="293"/>
      <c r="L12" s="288"/>
      <c r="M12" s="289"/>
      <c r="N12" s="244"/>
      <c r="O12" s="245"/>
      <c r="P12" s="409"/>
      <c r="Q12" s="410"/>
      <c r="R12" s="292"/>
      <c r="S12" s="460"/>
      <c r="T12" s="404"/>
      <c r="U12" s="405"/>
      <c r="V12" s="404"/>
      <c r="W12" s="406"/>
      <c r="X12" s="407"/>
      <c r="Y12" s="408"/>
      <c r="Z12" s="366" t="str">
        <f t="shared" si="0"/>
        <v/>
      </c>
      <c r="AA12" s="367"/>
      <c r="AB12" s="365" t="str">
        <f t="shared" si="1"/>
        <v/>
      </c>
      <c r="AC12" s="365"/>
      <c r="AD12" s="365" t="str">
        <f t="shared" si="2"/>
        <v/>
      </c>
      <c r="AE12" s="403"/>
      <c r="AH12" s="12" t="b">
        <v>1</v>
      </c>
      <c r="AI12" s="2">
        <f t="shared" si="3"/>
        <v>0</v>
      </c>
      <c r="AJ12" s="2">
        <f t="shared" si="4"/>
        <v>0</v>
      </c>
      <c r="AL12" s="12" t="b">
        <v>1</v>
      </c>
      <c r="AM12" s="2" t="str">
        <f t="shared" si="8"/>
        <v>0.93</v>
      </c>
      <c r="AN12" s="2" t="str">
        <f t="shared" si="9"/>
        <v>0.51</v>
      </c>
      <c r="AP12" s="2" t="e">
        <f t="shared" si="5"/>
        <v>#DIV/0!</v>
      </c>
      <c r="AQ12" s="2" t="e">
        <f t="shared" si="6"/>
        <v>#DIV/0!</v>
      </c>
      <c r="AS12" s="2">
        <f t="shared" si="10"/>
        <v>0</v>
      </c>
      <c r="AT12" s="11" t="str">
        <f t="shared" si="7"/>
        <v>FALSE</v>
      </c>
    </row>
    <row r="13" spans="2:46" s="2" customFormat="1" ht="21.95" customHeight="1" x14ac:dyDescent="0.15">
      <c r="B13" s="294"/>
      <c r="C13" s="295"/>
      <c r="D13" s="288"/>
      <c r="E13" s="298"/>
      <c r="F13" s="290"/>
      <c r="G13" s="289"/>
      <c r="H13" s="288"/>
      <c r="I13" s="289"/>
      <c r="J13" s="292"/>
      <c r="K13" s="293"/>
      <c r="L13" s="288"/>
      <c r="M13" s="289"/>
      <c r="N13" s="244"/>
      <c r="O13" s="245"/>
      <c r="P13" s="409"/>
      <c r="Q13" s="410"/>
      <c r="R13" s="292"/>
      <c r="S13" s="460"/>
      <c r="T13" s="404"/>
      <c r="U13" s="405"/>
      <c r="V13" s="404"/>
      <c r="W13" s="406"/>
      <c r="X13" s="407"/>
      <c r="Y13" s="408"/>
      <c r="Z13" s="366" t="str">
        <f t="shared" si="0"/>
        <v/>
      </c>
      <c r="AA13" s="367"/>
      <c r="AB13" s="365" t="str">
        <f t="shared" si="1"/>
        <v/>
      </c>
      <c r="AC13" s="365"/>
      <c r="AD13" s="365" t="str">
        <f t="shared" si="2"/>
        <v/>
      </c>
      <c r="AE13" s="403"/>
      <c r="AH13" s="12" t="b">
        <v>1</v>
      </c>
      <c r="AI13" s="2">
        <f t="shared" si="3"/>
        <v>0</v>
      </c>
      <c r="AJ13" s="2">
        <f t="shared" si="4"/>
        <v>0</v>
      </c>
      <c r="AL13" s="12" t="b">
        <v>1</v>
      </c>
      <c r="AM13" s="2" t="str">
        <f t="shared" si="8"/>
        <v>0.93</v>
      </c>
      <c r="AN13" s="2" t="str">
        <f t="shared" si="9"/>
        <v>0.51</v>
      </c>
      <c r="AP13" s="2" t="e">
        <f t="shared" si="5"/>
        <v>#DIV/0!</v>
      </c>
      <c r="AQ13" s="2" t="e">
        <f t="shared" si="6"/>
        <v>#DIV/0!</v>
      </c>
      <c r="AS13" s="2">
        <f t="shared" si="10"/>
        <v>0</v>
      </c>
      <c r="AT13" s="11" t="str">
        <f t="shared" si="7"/>
        <v>FALSE</v>
      </c>
    </row>
    <row r="14" spans="2:46" s="2" customFormat="1" ht="21.95" customHeight="1" thickBot="1" x14ac:dyDescent="0.2">
      <c r="B14" s="303"/>
      <c r="C14" s="304"/>
      <c r="D14" s="305"/>
      <c r="E14" s="384"/>
      <c r="F14" s="385"/>
      <c r="G14" s="306"/>
      <c r="H14" s="305"/>
      <c r="I14" s="306"/>
      <c r="J14" s="455"/>
      <c r="K14" s="456"/>
      <c r="L14" s="457"/>
      <c r="M14" s="458"/>
      <c r="N14" s="391"/>
      <c r="O14" s="392"/>
      <c r="P14" s="401"/>
      <c r="Q14" s="402"/>
      <c r="R14" s="455"/>
      <c r="S14" s="459"/>
      <c r="T14" s="394"/>
      <c r="U14" s="395"/>
      <c r="V14" s="394"/>
      <c r="W14" s="396"/>
      <c r="X14" s="397"/>
      <c r="Y14" s="398"/>
      <c r="Z14" s="399" t="str">
        <f t="shared" si="0"/>
        <v/>
      </c>
      <c r="AA14" s="400"/>
      <c r="AB14" s="389" t="str">
        <f t="shared" si="1"/>
        <v/>
      </c>
      <c r="AC14" s="389"/>
      <c r="AD14" s="389" t="str">
        <f t="shared" si="2"/>
        <v/>
      </c>
      <c r="AE14" s="390"/>
      <c r="AH14" s="12" t="b">
        <v>1</v>
      </c>
      <c r="AI14" s="2">
        <f t="shared" si="3"/>
        <v>0</v>
      </c>
      <c r="AJ14" s="2">
        <f t="shared" si="4"/>
        <v>0</v>
      </c>
      <c r="AL14" s="12" t="b">
        <v>1</v>
      </c>
      <c r="AM14" s="2" t="str">
        <f t="shared" si="8"/>
        <v>0.93</v>
      </c>
      <c r="AN14" s="2" t="str">
        <f t="shared" si="9"/>
        <v>0.51</v>
      </c>
      <c r="AP14" s="2" t="e">
        <f t="shared" si="5"/>
        <v>#DIV/0!</v>
      </c>
      <c r="AQ14" s="2" t="e">
        <f t="shared" si="6"/>
        <v>#DIV/0!</v>
      </c>
      <c r="AS14" s="2">
        <f t="shared" si="10"/>
        <v>0</v>
      </c>
      <c r="AT14" s="11" t="str">
        <f t="shared" si="7"/>
        <v>FALSE</v>
      </c>
    </row>
    <row r="15" spans="2:46" s="2" customFormat="1" ht="21.95" customHeight="1" thickBot="1" x14ac:dyDescent="0.2">
      <c r="B15" s="386" t="s">
        <v>151</v>
      </c>
      <c r="C15" s="387"/>
      <c r="D15" s="387"/>
      <c r="E15" s="387"/>
      <c r="F15" s="387"/>
      <c r="G15" s="387"/>
      <c r="H15" s="387"/>
      <c r="I15" s="387"/>
      <c r="J15" s="387"/>
      <c r="K15" s="387"/>
      <c r="L15" s="387"/>
      <c r="M15" s="387"/>
      <c r="N15" s="387"/>
      <c r="O15" s="387"/>
      <c r="P15" s="387"/>
      <c r="Q15" s="387"/>
      <c r="R15" s="387"/>
      <c r="S15" s="387"/>
      <c r="T15" s="387"/>
      <c r="U15" s="387"/>
      <c r="V15" s="387"/>
      <c r="W15" s="387"/>
      <c r="X15" s="387"/>
      <c r="Y15" s="388"/>
      <c r="Z15" s="327">
        <f>SUM(Z8:AA14)</f>
        <v>0</v>
      </c>
      <c r="AA15" s="330"/>
      <c r="AB15" s="327">
        <f>IF(共通条件・結果!AA7="８地域","-",SUM(AB8:AC14))</f>
        <v>0</v>
      </c>
      <c r="AC15" s="330"/>
      <c r="AD15" s="327">
        <f>SUM(AD8:AE14)</f>
        <v>0</v>
      </c>
      <c r="AE15" s="329"/>
      <c r="AH15" s="12"/>
      <c r="AL15" s="12"/>
      <c r="AT15" s="11"/>
    </row>
    <row r="16" spans="2:46" s="2" customFormat="1" ht="21.75" customHeight="1" x14ac:dyDescent="0.15">
      <c r="L16" s="34"/>
      <c r="AS16" s="258"/>
      <c r="AT16" s="258"/>
    </row>
    <row r="17" spans="12:46" s="2" customFormat="1" ht="21.95" customHeight="1" thickBot="1" x14ac:dyDescent="0.2">
      <c r="L17" s="4" t="s">
        <v>69</v>
      </c>
      <c r="M17" s="4"/>
      <c r="N17" s="4"/>
      <c r="P17" s="4"/>
    </row>
    <row r="18" spans="12:46" s="2" customFormat="1" ht="21.95" customHeight="1" x14ac:dyDescent="0.15">
      <c r="L18" s="256" t="s">
        <v>10</v>
      </c>
      <c r="M18" s="172"/>
      <c r="N18" s="261" t="s">
        <v>283</v>
      </c>
      <c r="O18" s="172"/>
      <c r="P18" s="172"/>
      <c r="Q18" s="262"/>
      <c r="R18" s="266" t="s">
        <v>284</v>
      </c>
      <c r="S18" s="166"/>
      <c r="T18" s="270" t="s">
        <v>6</v>
      </c>
      <c r="U18" s="271"/>
      <c r="V18" s="276" t="s">
        <v>60</v>
      </c>
      <c r="W18" s="277"/>
      <c r="X18" s="172" t="s">
        <v>288</v>
      </c>
      <c r="Y18" s="172"/>
      <c r="Z18" s="172"/>
      <c r="AA18" s="172"/>
      <c r="AB18" s="172"/>
      <c r="AC18" s="172"/>
      <c r="AD18" s="276" t="s">
        <v>266</v>
      </c>
      <c r="AE18" s="173"/>
    </row>
    <row r="19" spans="12:46" s="2" customFormat="1" ht="21.95" customHeight="1" x14ac:dyDescent="0.15">
      <c r="L19" s="257"/>
      <c r="M19" s="258"/>
      <c r="N19" s="263"/>
      <c r="O19" s="264"/>
      <c r="P19" s="264"/>
      <c r="Q19" s="265"/>
      <c r="R19" s="267"/>
      <c r="S19" s="268"/>
      <c r="T19" s="272"/>
      <c r="U19" s="273"/>
      <c r="V19" s="278"/>
      <c r="W19" s="279"/>
      <c r="X19" s="278" t="s">
        <v>148</v>
      </c>
      <c r="Y19" s="279"/>
      <c r="Z19" s="322" t="s">
        <v>39</v>
      </c>
      <c r="AA19" s="228"/>
      <c r="AB19" s="322" t="s">
        <v>38</v>
      </c>
      <c r="AC19" s="228"/>
      <c r="AD19" s="310"/>
      <c r="AE19" s="311"/>
      <c r="AH19" s="12"/>
      <c r="AI19" s="377" t="s">
        <v>44</v>
      </c>
      <c r="AJ19" s="377"/>
      <c r="AS19" s="258" t="s">
        <v>58</v>
      </c>
      <c r="AT19" s="258"/>
    </row>
    <row r="20" spans="12:46" s="2" customFormat="1" ht="21.95" customHeight="1" thickBot="1" x14ac:dyDescent="0.2">
      <c r="L20" s="259"/>
      <c r="M20" s="260"/>
      <c r="N20" s="282" t="s">
        <v>5</v>
      </c>
      <c r="O20" s="283"/>
      <c r="P20" s="189" t="s">
        <v>128</v>
      </c>
      <c r="Q20" s="189"/>
      <c r="R20" s="269"/>
      <c r="S20" s="269"/>
      <c r="T20" s="274"/>
      <c r="U20" s="275"/>
      <c r="V20" s="280"/>
      <c r="W20" s="281"/>
      <c r="X20" s="280"/>
      <c r="Y20" s="281"/>
      <c r="Z20" s="269"/>
      <c r="AA20" s="269"/>
      <c r="AB20" s="269"/>
      <c r="AC20" s="269"/>
      <c r="AD20" s="312"/>
      <c r="AE20" s="313"/>
      <c r="AH20" s="11" t="s">
        <v>130</v>
      </c>
      <c r="AI20" s="12" t="s">
        <v>2</v>
      </c>
      <c r="AJ20" s="12" t="s">
        <v>11</v>
      </c>
      <c r="AS20" s="2" t="s">
        <v>56</v>
      </c>
      <c r="AT20" s="2" t="s">
        <v>54</v>
      </c>
    </row>
    <row r="21" spans="12:46" s="2" customFormat="1" ht="21.95" customHeight="1" x14ac:dyDescent="0.15">
      <c r="L21" s="284"/>
      <c r="M21" s="285"/>
      <c r="N21" s="249"/>
      <c r="O21" s="286"/>
      <c r="P21" s="287"/>
      <c r="Q21" s="287"/>
      <c r="R21" s="249"/>
      <c r="S21" s="250"/>
      <c r="T21" s="249"/>
      <c r="U21" s="250"/>
      <c r="V21" s="379"/>
      <c r="W21" s="380"/>
      <c r="X21" s="251"/>
      <c r="Y21" s="252"/>
      <c r="Z21" s="372" t="str">
        <f>IF(N21="","",AI21)</f>
        <v/>
      </c>
      <c r="AA21" s="372"/>
      <c r="AB21" s="372" t="str">
        <f>IF(N21="","",IF(ISERROR(AJ21),"-",AJ21))</f>
        <v/>
      </c>
      <c r="AC21" s="372"/>
      <c r="AD21" s="372" t="str">
        <f>IF(N21="","",N21*P21*AS21*V21)</f>
        <v/>
      </c>
      <c r="AE21" s="378"/>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239"/>
      <c r="M22" s="240"/>
      <c r="N22" s="241"/>
      <c r="O22" s="242"/>
      <c r="P22" s="243"/>
      <c r="Q22" s="243"/>
      <c r="R22" s="241"/>
      <c r="S22" s="240"/>
      <c r="T22" s="241"/>
      <c r="U22" s="240"/>
      <c r="V22" s="244"/>
      <c r="W22" s="245"/>
      <c r="X22" s="253"/>
      <c r="Y22" s="254"/>
      <c r="Z22" s="317" t="str">
        <f>IF(N22="","",AI22)</f>
        <v/>
      </c>
      <c r="AA22" s="381"/>
      <c r="AB22" s="317" t="str">
        <f>IF(N22="","",IF(ISERROR(AJ22),"-",AJ22))</f>
        <v/>
      </c>
      <c r="AC22" s="381"/>
      <c r="AD22" s="317" t="str">
        <f>IF(N22="","",N22*P22*AS22*V22)</f>
        <v/>
      </c>
      <c r="AE22" s="319"/>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246" t="s">
        <v>152</v>
      </c>
      <c r="M23" s="247"/>
      <c r="N23" s="247"/>
      <c r="O23" s="247"/>
      <c r="P23" s="247"/>
      <c r="Q23" s="247"/>
      <c r="R23" s="247"/>
      <c r="S23" s="247"/>
      <c r="T23" s="247"/>
      <c r="U23" s="247"/>
      <c r="V23" s="247"/>
      <c r="W23" s="247"/>
      <c r="X23" s="247"/>
      <c r="Y23" s="248"/>
      <c r="Z23" s="327">
        <f>SUM(Z21:AA22)</f>
        <v>0</v>
      </c>
      <c r="AA23" s="330"/>
      <c r="AB23" s="327">
        <f>SUM(AB21:AC22)</f>
        <v>0</v>
      </c>
      <c r="AC23" s="330"/>
      <c r="AD23" s="327">
        <f>SUM(AD21:AE22)</f>
        <v>0</v>
      </c>
      <c r="AE23" s="329"/>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56" t="s">
        <v>0</v>
      </c>
      <c r="M26" s="262"/>
      <c r="N26" s="276" t="s">
        <v>289</v>
      </c>
      <c r="O26" s="277"/>
      <c r="P26" s="276" t="s">
        <v>290</v>
      </c>
      <c r="Q26" s="277"/>
      <c r="R26" s="270" t="s">
        <v>291</v>
      </c>
      <c r="S26" s="438"/>
      <c r="T26" s="266" t="s">
        <v>284</v>
      </c>
      <c r="U26" s="166"/>
      <c r="V26" s="276" t="s">
        <v>60</v>
      </c>
      <c r="W26" s="277"/>
      <c r="X26" s="172" t="s">
        <v>288</v>
      </c>
      <c r="Y26" s="172"/>
      <c r="Z26" s="172"/>
      <c r="AA26" s="172"/>
      <c r="AB26" s="172"/>
      <c r="AC26" s="172"/>
      <c r="AD26" s="266" t="s">
        <v>266</v>
      </c>
      <c r="AE26" s="167"/>
      <c r="AH26" s="12"/>
      <c r="AI26" s="12"/>
      <c r="AJ26" s="12"/>
      <c r="AO26" s="12"/>
      <c r="AP26" s="12"/>
      <c r="AT26" s="11"/>
    </row>
    <row r="27" spans="12:46" s="2" customFormat="1" ht="21.95" customHeight="1" x14ac:dyDescent="0.15">
      <c r="L27" s="257"/>
      <c r="M27" s="352"/>
      <c r="N27" s="278"/>
      <c r="O27" s="279"/>
      <c r="P27" s="278"/>
      <c r="Q27" s="279"/>
      <c r="R27" s="272"/>
      <c r="S27" s="439"/>
      <c r="T27" s="268"/>
      <c r="U27" s="268"/>
      <c r="V27" s="278"/>
      <c r="W27" s="279"/>
      <c r="X27" s="278" t="s">
        <v>148</v>
      </c>
      <c r="Y27" s="279"/>
      <c r="Z27" s="382" t="s">
        <v>39</v>
      </c>
      <c r="AA27" s="383"/>
      <c r="AB27" s="382" t="s">
        <v>38</v>
      </c>
      <c r="AC27" s="383"/>
      <c r="AD27" s="268"/>
      <c r="AE27" s="414"/>
      <c r="AH27" s="12"/>
      <c r="AI27" s="377" t="s">
        <v>44</v>
      </c>
      <c r="AJ27" s="377"/>
      <c r="AO27" s="12"/>
      <c r="AP27" s="12"/>
      <c r="AT27" s="11"/>
    </row>
    <row r="28" spans="12:46" s="2" customFormat="1" ht="21.95" customHeight="1" thickBot="1" x14ac:dyDescent="0.2">
      <c r="L28" s="259"/>
      <c r="M28" s="353"/>
      <c r="N28" s="280"/>
      <c r="O28" s="281"/>
      <c r="P28" s="280"/>
      <c r="Q28" s="281"/>
      <c r="R28" s="274"/>
      <c r="S28" s="440"/>
      <c r="T28" s="269"/>
      <c r="U28" s="269"/>
      <c r="V28" s="280"/>
      <c r="W28" s="281"/>
      <c r="X28" s="280"/>
      <c r="Y28" s="281"/>
      <c r="Z28" s="280"/>
      <c r="AA28" s="281"/>
      <c r="AB28" s="280"/>
      <c r="AC28" s="281"/>
      <c r="AD28" s="269"/>
      <c r="AE28" s="415"/>
      <c r="AH28" s="11" t="s">
        <v>130</v>
      </c>
      <c r="AI28" s="12" t="s">
        <v>2</v>
      </c>
      <c r="AJ28" s="12" t="s">
        <v>11</v>
      </c>
      <c r="AO28" s="12"/>
      <c r="AP28" s="12"/>
    </row>
    <row r="29" spans="12:46" s="2" customFormat="1" ht="21.95" customHeight="1" x14ac:dyDescent="0.15">
      <c r="L29" s="296"/>
      <c r="M29" s="297"/>
      <c r="N29" s="249"/>
      <c r="O29" s="250"/>
      <c r="P29" s="249"/>
      <c r="Q29" s="250"/>
      <c r="R29" s="453" t="str">
        <f>IF(N29="","",N29-P29)</f>
        <v/>
      </c>
      <c r="S29" s="454"/>
      <c r="T29" s="249"/>
      <c r="U29" s="250"/>
      <c r="V29" s="379"/>
      <c r="W29" s="380"/>
      <c r="X29" s="251"/>
      <c r="Y29" s="252"/>
      <c r="Z29" s="365" t="str">
        <f>IF(N29="","",AI29)</f>
        <v/>
      </c>
      <c r="AA29" s="365"/>
      <c r="AB29" s="366" t="str">
        <f>IF(N29="","",AJ29)</f>
        <v/>
      </c>
      <c r="AC29" s="367"/>
      <c r="AD29" s="375" t="str">
        <f>IF(N29="","",R29*T29*V29)</f>
        <v/>
      </c>
      <c r="AE29" s="376"/>
      <c r="AH29" s="12" t="b">
        <v>1</v>
      </c>
      <c r="AI29" s="2" t="e">
        <f>IF(AH29=FALSE,"0.0",IF(AH29=TRUE,R29*T29*0.034*$Z$4,"-"))</f>
        <v>#VALUE!</v>
      </c>
      <c r="AJ29" s="2" t="str">
        <f>IF(AH29=FALSE,"0.0",IF(ISERROR(R29*T29*0.034*$AB$4),"-",R29*T29*0.034*$AB$4))</f>
        <v>-</v>
      </c>
      <c r="AO29" s="12"/>
      <c r="AP29" s="12"/>
    </row>
    <row r="30" spans="12:46" s="2" customFormat="1" ht="21.95" customHeight="1" x14ac:dyDescent="0.15">
      <c r="L30" s="294"/>
      <c r="M30" s="295"/>
      <c r="N30" s="288"/>
      <c r="O30" s="289"/>
      <c r="P30" s="288"/>
      <c r="Q30" s="289"/>
      <c r="R30" s="335" t="str">
        <f>IF(N30="","",N30-P30)</f>
        <v/>
      </c>
      <c r="S30" s="336"/>
      <c r="T30" s="288"/>
      <c r="U30" s="289"/>
      <c r="V30" s="244"/>
      <c r="W30" s="245"/>
      <c r="X30" s="253"/>
      <c r="Y30" s="254"/>
      <c r="Z30" s="365" t="str">
        <f>IF(N30="","",AI30)</f>
        <v/>
      </c>
      <c r="AA30" s="365"/>
      <c r="AB30" s="366" t="str">
        <f>IF(N30="","",AJ30)</f>
        <v/>
      </c>
      <c r="AC30" s="367"/>
      <c r="AD30" s="337" t="str">
        <f>IF(N30="","",R30*T30*V30)</f>
        <v/>
      </c>
      <c r="AE30" s="338"/>
      <c r="AH30" s="12" t="b">
        <v>1</v>
      </c>
      <c r="AI30" s="2" t="e">
        <f>IF(AH30=FALSE,"0.0",IF(AH30=TRUE,R30*T30*0.034*$Z$4,"-"))</f>
        <v>#VALUE!</v>
      </c>
      <c r="AJ30" s="2" t="str">
        <f>IF(AH30=FALSE,"0.0",IF(ISERROR(R30*T30*0.034*$AB$4),"-",R30*T30*0.034*$AB$4))</f>
        <v>-</v>
      </c>
      <c r="AO30" s="12"/>
      <c r="AP30" s="12"/>
    </row>
    <row r="31" spans="12:46" s="2" customFormat="1" ht="21.95" customHeight="1" x14ac:dyDescent="0.15">
      <c r="L31" s="294"/>
      <c r="M31" s="295"/>
      <c r="N31" s="288"/>
      <c r="O31" s="289"/>
      <c r="P31" s="288"/>
      <c r="Q31" s="289"/>
      <c r="R31" s="335" t="str">
        <f>IF(N31="","",N31-P31)</f>
        <v/>
      </c>
      <c r="S31" s="336"/>
      <c r="T31" s="288"/>
      <c r="U31" s="289"/>
      <c r="V31" s="244"/>
      <c r="W31" s="245"/>
      <c r="X31" s="253"/>
      <c r="Y31" s="254"/>
      <c r="Z31" s="365" t="str">
        <f>IF(N31="","",AI31)</f>
        <v/>
      </c>
      <c r="AA31" s="365"/>
      <c r="AB31" s="366" t="str">
        <f>IF(N31="","",AJ31)</f>
        <v/>
      </c>
      <c r="AC31" s="367"/>
      <c r="AD31" s="337" t="str">
        <f>IF(N31="","",R31*T31*V31)</f>
        <v/>
      </c>
      <c r="AE31" s="338"/>
      <c r="AH31" s="12" t="b">
        <v>1</v>
      </c>
      <c r="AI31" s="2" t="e">
        <f>IF(AH31=FALSE,"0.0",IF(AH31=TRUE,R31*T31*0.034*$Z$4,"-"))</f>
        <v>#VALUE!</v>
      </c>
      <c r="AJ31" s="2" t="str">
        <f>IF(AH31=FALSE,"0.0",IF(ISERROR(R31*T31*0.034*$AB$4),"-",R31*T31*0.034*$AB$4))</f>
        <v>-</v>
      </c>
      <c r="AO31" s="12"/>
      <c r="AP31" s="12"/>
    </row>
    <row r="32" spans="12:46" s="2" customFormat="1" ht="21.95" customHeight="1" x14ac:dyDescent="0.15">
      <c r="L32" s="294"/>
      <c r="M32" s="295"/>
      <c r="N32" s="288"/>
      <c r="O32" s="289"/>
      <c r="P32" s="288"/>
      <c r="Q32" s="289"/>
      <c r="R32" s="335" t="str">
        <f>IF(N32="","",N32-P32)</f>
        <v/>
      </c>
      <c r="S32" s="336"/>
      <c r="T32" s="288"/>
      <c r="U32" s="289"/>
      <c r="V32" s="244"/>
      <c r="W32" s="245"/>
      <c r="X32" s="253"/>
      <c r="Y32" s="254"/>
      <c r="Z32" s="365" t="str">
        <f>IF(N32="","",AI32)</f>
        <v/>
      </c>
      <c r="AA32" s="365"/>
      <c r="AB32" s="366" t="str">
        <f>IF(N32="","",AJ32)</f>
        <v/>
      </c>
      <c r="AC32" s="367"/>
      <c r="AD32" s="337" t="str">
        <f>IF(N32="","",R32*T32*V32)</f>
        <v/>
      </c>
      <c r="AE32" s="338"/>
      <c r="AH32" s="12" t="b">
        <v>1</v>
      </c>
      <c r="AI32" s="2" t="e">
        <f>IF(AH32=FALSE,"0.0",IF(AH32=TRUE,R32*T32*0.034*$Z$4,"-"))</f>
        <v>#VALUE!</v>
      </c>
      <c r="AJ32" s="2" t="str">
        <f>IF(AH32=FALSE,"0.0",IF(ISERROR(R32*T32*0.034*$AB$4),"-",R32*T32*0.034*$AB$4))</f>
        <v>-</v>
      </c>
      <c r="AO32" s="12"/>
      <c r="AP32" s="12"/>
    </row>
    <row r="33" spans="2:42" s="2" customFormat="1" ht="21.95" customHeight="1" thickBot="1" x14ac:dyDescent="0.2">
      <c r="L33" s="303"/>
      <c r="M33" s="304"/>
      <c r="N33" s="305"/>
      <c r="O33" s="306"/>
      <c r="P33" s="305"/>
      <c r="Q33" s="306"/>
      <c r="R33" s="333" t="str">
        <f>IF(N33="","",N33-P33)</f>
        <v/>
      </c>
      <c r="S33" s="334"/>
      <c r="T33" s="305"/>
      <c r="U33" s="306"/>
      <c r="V33" s="368"/>
      <c r="W33" s="369"/>
      <c r="X33" s="370"/>
      <c r="Y33" s="371"/>
      <c r="Z33" s="372" t="str">
        <f>IF(N33="","",AI33)</f>
        <v/>
      </c>
      <c r="AA33" s="372"/>
      <c r="AB33" s="373" t="str">
        <f>IF(N33="","",AJ33)</f>
        <v/>
      </c>
      <c r="AC33" s="374"/>
      <c r="AD33" s="307" t="str">
        <f>IF(N33="","",R33*T33*V33)</f>
        <v/>
      </c>
      <c r="AE33" s="308"/>
      <c r="AH33" s="12" t="b">
        <v>1</v>
      </c>
      <c r="AI33" s="2" t="e">
        <f>IF(AH33=FALSE,"0.0",IF(AH33=TRUE,R33*T33*0.034*$Z$4,"-"))</f>
        <v>#VALUE!</v>
      </c>
      <c r="AJ33" s="2" t="str">
        <f>IF(AH33=FALSE,"0.0",IF(ISERROR(R33*T33*0.034*$AB$4),"-",R33*T33*0.034*$AB$4))</f>
        <v>-</v>
      </c>
      <c r="AO33" s="12"/>
      <c r="AP33" s="12"/>
    </row>
    <row r="34" spans="2:42" s="2" customFormat="1" ht="21.95" customHeight="1" thickBot="1" x14ac:dyDescent="0.2">
      <c r="L34" s="246" t="s">
        <v>153</v>
      </c>
      <c r="M34" s="247"/>
      <c r="N34" s="247"/>
      <c r="O34" s="247"/>
      <c r="P34" s="247"/>
      <c r="Q34" s="247"/>
      <c r="R34" s="247"/>
      <c r="S34" s="247"/>
      <c r="T34" s="247"/>
      <c r="U34" s="247"/>
      <c r="V34" s="247"/>
      <c r="W34" s="247"/>
      <c r="X34" s="247"/>
      <c r="Y34" s="248"/>
      <c r="Z34" s="327">
        <f>SUM(Z29:AA33)</f>
        <v>0</v>
      </c>
      <c r="AA34" s="330"/>
      <c r="AB34" s="327">
        <f>IF(共通条件・結果!AA7="８地域","-",SUM(AB29:AC33))</f>
        <v>0</v>
      </c>
      <c r="AC34" s="330"/>
      <c r="AD34" s="331">
        <f>SUM(AD29:AE33)</f>
        <v>0</v>
      </c>
      <c r="AE34" s="332"/>
      <c r="AH34" s="12"/>
      <c r="AO34" s="12"/>
      <c r="AP34" s="12"/>
    </row>
    <row r="35" spans="2:42" s="2" customFormat="1" ht="21.95" customHeight="1" x14ac:dyDescent="0.15">
      <c r="L35" s="101" t="s">
        <v>395</v>
      </c>
      <c r="M35" s="20"/>
      <c r="N35" s="20"/>
      <c r="O35" s="20"/>
      <c r="P35" s="20"/>
      <c r="Q35" s="20"/>
      <c r="R35" s="20"/>
      <c r="S35" s="20"/>
      <c r="T35" s="20"/>
      <c r="U35" s="20"/>
      <c r="V35" s="20"/>
      <c r="W35" s="20"/>
      <c r="X35" s="20"/>
      <c r="Y35" s="20"/>
      <c r="Z35" s="21"/>
      <c r="AA35" s="21"/>
      <c r="AB35" s="21"/>
      <c r="AC35" s="21"/>
      <c r="AD35" s="21"/>
      <c r="AE35" s="21"/>
      <c r="AL35" s="12"/>
      <c r="AM35" s="12"/>
      <c r="AN35" s="12"/>
      <c r="AO35" s="12"/>
      <c r="AP35" s="12"/>
    </row>
    <row r="36" spans="2:42" s="2" customFormat="1" ht="21.95" customHeight="1" thickBot="1" x14ac:dyDescent="0.2">
      <c r="L36" s="4" t="s">
        <v>233</v>
      </c>
      <c r="U36" s="4"/>
      <c r="V36" s="4"/>
      <c r="X36" s="4"/>
      <c r="AL36" s="12"/>
      <c r="AM36" s="12"/>
      <c r="AN36" s="12"/>
      <c r="AO36" s="12"/>
      <c r="AP36" s="12"/>
    </row>
    <row r="37" spans="2:42" s="2" customFormat="1" ht="21.95" customHeight="1" x14ac:dyDescent="0.15">
      <c r="L37" s="320" t="s">
        <v>232</v>
      </c>
      <c r="M37" s="266"/>
      <c r="N37" s="166" t="s">
        <v>283</v>
      </c>
      <c r="O37" s="166"/>
      <c r="P37" s="166"/>
      <c r="Q37" s="166"/>
      <c r="R37" s="166"/>
      <c r="S37" s="166"/>
      <c r="T37" s="276" t="s">
        <v>292</v>
      </c>
      <c r="U37" s="172"/>
      <c r="V37" s="172"/>
      <c r="W37" s="262"/>
      <c r="X37" s="276" t="s">
        <v>60</v>
      </c>
      <c r="Y37" s="349"/>
      <c r="Z37" s="349"/>
      <c r="AA37" s="277"/>
      <c r="AB37" s="276" t="s">
        <v>266</v>
      </c>
      <c r="AC37" s="172"/>
      <c r="AD37" s="172"/>
      <c r="AE37" s="173"/>
      <c r="AL37" s="12"/>
      <c r="AM37" s="12"/>
      <c r="AN37" s="12"/>
      <c r="AO37" s="12"/>
      <c r="AP37" s="12"/>
    </row>
    <row r="38" spans="2:42" s="2" customFormat="1" ht="21.95" customHeight="1" x14ac:dyDescent="0.15">
      <c r="L38" s="321"/>
      <c r="M38" s="322"/>
      <c r="N38" s="228"/>
      <c r="O38" s="228"/>
      <c r="P38" s="228"/>
      <c r="Q38" s="228"/>
      <c r="R38" s="228"/>
      <c r="S38" s="228"/>
      <c r="T38" s="310"/>
      <c r="U38" s="258"/>
      <c r="V38" s="258"/>
      <c r="W38" s="352"/>
      <c r="X38" s="278"/>
      <c r="Y38" s="350"/>
      <c r="Z38" s="350"/>
      <c r="AA38" s="279"/>
      <c r="AB38" s="310"/>
      <c r="AC38" s="258"/>
      <c r="AD38" s="258"/>
      <c r="AE38" s="311"/>
      <c r="AL38" s="12"/>
      <c r="AM38" s="12"/>
      <c r="AN38" s="12"/>
      <c r="AO38" s="12"/>
      <c r="AP38" s="12"/>
    </row>
    <row r="39" spans="2:42" s="2" customFormat="1" ht="21.95" customHeight="1" thickBot="1" x14ac:dyDescent="0.2">
      <c r="L39" s="323"/>
      <c r="M39" s="324"/>
      <c r="N39" s="269" t="s">
        <v>5</v>
      </c>
      <c r="O39" s="269"/>
      <c r="P39" s="282"/>
      <c r="Q39" s="269" t="s">
        <v>128</v>
      </c>
      <c r="R39" s="269"/>
      <c r="S39" s="269"/>
      <c r="T39" s="312"/>
      <c r="U39" s="260"/>
      <c r="V39" s="260"/>
      <c r="W39" s="353"/>
      <c r="X39" s="280"/>
      <c r="Y39" s="351"/>
      <c r="Z39" s="351"/>
      <c r="AA39" s="281"/>
      <c r="AB39" s="312"/>
      <c r="AC39" s="260"/>
      <c r="AD39" s="260"/>
      <c r="AE39" s="313"/>
      <c r="AL39" s="12"/>
      <c r="AM39" s="12"/>
      <c r="AN39" s="12"/>
      <c r="AO39" s="12"/>
      <c r="AP39" s="12"/>
    </row>
    <row r="40" spans="2:42" s="2" customFormat="1" ht="21.95" customHeight="1" x14ac:dyDescent="0.15">
      <c r="L40" s="296"/>
      <c r="M40" s="297"/>
      <c r="N40" s="354"/>
      <c r="O40" s="355"/>
      <c r="P40" s="355"/>
      <c r="Q40" s="354"/>
      <c r="R40" s="355"/>
      <c r="S40" s="356"/>
      <c r="T40" s="354"/>
      <c r="U40" s="355"/>
      <c r="V40" s="355"/>
      <c r="W40" s="356"/>
      <c r="X40" s="354"/>
      <c r="Y40" s="355"/>
      <c r="Z40" s="355"/>
      <c r="AA40" s="356"/>
      <c r="AB40" s="314" t="str">
        <f>IF(N40="","",N40*Q40*T40*X40)</f>
        <v/>
      </c>
      <c r="AC40" s="315"/>
      <c r="AD40" s="315"/>
      <c r="AE40" s="316"/>
      <c r="AL40" s="12"/>
      <c r="AM40" s="12"/>
      <c r="AN40" s="12"/>
      <c r="AO40" s="12"/>
      <c r="AP40" s="12"/>
    </row>
    <row r="41" spans="2:42" s="2" customFormat="1" ht="21.95" customHeight="1" thickBot="1" x14ac:dyDescent="0.2">
      <c r="L41" s="325"/>
      <c r="M41" s="326"/>
      <c r="N41" s="357"/>
      <c r="O41" s="358"/>
      <c r="P41" s="358"/>
      <c r="Q41" s="357"/>
      <c r="R41" s="358"/>
      <c r="S41" s="359"/>
      <c r="T41" s="357"/>
      <c r="U41" s="358"/>
      <c r="V41" s="358"/>
      <c r="W41" s="359"/>
      <c r="X41" s="357"/>
      <c r="Y41" s="358"/>
      <c r="Z41" s="358"/>
      <c r="AA41" s="359"/>
      <c r="AB41" s="317" t="str">
        <f>IF(N41="","",N41*Q41*T41*X41)</f>
        <v/>
      </c>
      <c r="AC41" s="318"/>
      <c r="AD41" s="318"/>
      <c r="AE41" s="319"/>
      <c r="AL41" s="12"/>
      <c r="AM41" s="12"/>
      <c r="AN41" s="12"/>
      <c r="AO41" s="12"/>
      <c r="AP41" s="12"/>
    </row>
    <row r="42" spans="2:42" s="2" customFormat="1" ht="21.95" customHeight="1" thickBot="1" x14ac:dyDescent="0.2">
      <c r="L42" s="246" t="s">
        <v>253</v>
      </c>
      <c r="M42" s="247"/>
      <c r="N42" s="247"/>
      <c r="O42" s="247"/>
      <c r="P42" s="247"/>
      <c r="Q42" s="247"/>
      <c r="R42" s="247"/>
      <c r="S42" s="247"/>
      <c r="T42" s="247"/>
      <c r="U42" s="247"/>
      <c r="V42" s="247"/>
      <c r="W42" s="247"/>
      <c r="X42" s="247"/>
      <c r="Y42" s="247"/>
      <c r="Z42" s="247"/>
      <c r="AA42" s="248"/>
      <c r="AB42" s="327">
        <f>SUM(AB40:AB41)</f>
        <v>0</v>
      </c>
      <c r="AC42" s="328"/>
      <c r="AD42" s="328"/>
      <c r="AE42" s="329"/>
      <c r="AL42" s="12"/>
      <c r="AM42" s="12"/>
      <c r="AN42" s="12"/>
      <c r="AO42" s="12"/>
      <c r="AP42" s="12"/>
    </row>
    <row r="43" spans="2:42" s="2" customFormat="1" ht="21.95" customHeight="1" x14ac:dyDescent="0.15">
      <c r="L43" s="20"/>
      <c r="M43" s="20"/>
      <c r="N43" s="20"/>
      <c r="O43" s="20"/>
      <c r="P43" s="20"/>
      <c r="Q43" s="20"/>
      <c r="R43" s="20"/>
      <c r="S43" s="20"/>
      <c r="T43" s="20"/>
      <c r="U43" s="20"/>
      <c r="V43" s="20"/>
      <c r="W43" s="20"/>
      <c r="X43" s="20"/>
      <c r="Y43" s="20"/>
      <c r="Z43" s="21"/>
      <c r="AA43" s="21"/>
      <c r="AB43" s="21"/>
      <c r="AC43" s="21"/>
      <c r="AD43" s="21"/>
      <c r="AE43" s="21"/>
      <c r="AL43" s="12"/>
      <c r="AM43" s="12"/>
      <c r="AN43" s="12"/>
      <c r="AO43" s="12"/>
      <c r="AP43" s="12"/>
    </row>
    <row r="44" spans="2:42" s="2" customFormat="1" ht="21.95" customHeight="1" thickBot="1" x14ac:dyDescent="0.2">
      <c r="B44" s="4" t="s">
        <v>245</v>
      </c>
      <c r="F44" s="4"/>
    </row>
    <row r="45" spans="2:42" s="2" customFormat="1" ht="21.95" customHeight="1" x14ac:dyDescent="0.15">
      <c r="B45" s="339" t="s">
        <v>154</v>
      </c>
      <c r="C45" s="340"/>
      <c r="D45" s="36" t="s">
        <v>31</v>
      </c>
      <c r="E45" s="37"/>
      <c r="F45" s="37"/>
      <c r="G45" s="37"/>
      <c r="H45" s="37"/>
      <c r="I45" s="37"/>
      <c r="J45" s="299">
        <f>$O45+$S$45+$W$45+$AC$45</f>
        <v>0</v>
      </c>
      <c r="K45" s="300"/>
      <c r="L45" s="300"/>
      <c r="M45" s="37" t="s">
        <v>15</v>
      </c>
      <c r="N45" s="7" t="s">
        <v>14</v>
      </c>
      <c r="O45" s="345">
        <f>$D$8*$F$8+$D$9*$F$9+$D$10*$F$10+$D$11*$F$11+$D$12*$F$12+$D$13*$F$13+$D$14*$F$14</f>
        <v>0</v>
      </c>
      <c r="P45" s="345"/>
      <c r="Q45" s="8" t="s">
        <v>237</v>
      </c>
      <c r="R45" s="8"/>
      <c r="S45" s="346">
        <f>$N$21*$P$21+$N$22*$P$22</f>
        <v>0</v>
      </c>
      <c r="T45" s="346"/>
      <c r="U45" s="8" t="s">
        <v>236</v>
      </c>
      <c r="V45" s="8"/>
      <c r="W45" s="346">
        <f>SUM($R$29:$S$33)</f>
        <v>0</v>
      </c>
      <c r="X45" s="346"/>
      <c r="Y45" s="8" t="s">
        <v>235</v>
      </c>
      <c r="Z45" s="37"/>
      <c r="AA45" s="72"/>
      <c r="AB45" s="72"/>
      <c r="AC45" s="346">
        <f>$N$40*$Q$40+$N$41*$Q$41</f>
        <v>0</v>
      </c>
      <c r="AD45" s="346"/>
      <c r="AE45" s="13" t="s">
        <v>215</v>
      </c>
    </row>
    <row r="46" spans="2:42" s="2" customFormat="1" ht="21.95" customHeight="1" x14ac:dyDescent="0.15">
      <c r="B46" s="341"/>
      <c r="C46" s="342"/>
      <c r="D46" s="38" t="s">
        <v>42</v>
      </c>
      <c r="E46" s="93"/>
      <c r="F46" s="93"/>
      <c r="G46" s="93"/>
      <c r="H46" s="93"/>
      <c r="I46" s="93"/>
      <c r="J46" s="94"/>
      <c r="K46" s="95"/>
      <c r="L46" s="95"/>
      <c r="M46" s="93"/>
      <c r="N46" s="99"/>
      <c r="O46" s="97"/>
      <c r="P46" s="97"/>
      <c r="Q46" s="10"/>
      <c r="R46" s="10"/>
      <c r="S46" s="93"/>
      <c r="T46" s="93"/>
      <c r="U46" s="10"/>
      <c r="V46" s="10"/>
      <c r="W46" s="98"/>
      <c r="X46" s="98"/>
      <c r="Y46" s="10"/>
      <c r="Z46" s="93"/>
      <c r="AA46" s="347">
        <f>$Z$15+$Z$23+$Z$34</f>
        <v>0</v>
      </c>
      <c r="AB46" s="347"/>
      <c r="AC46" s="347"/>
      <c r="AD46" s="301" t="s">
        <v>261</v>
      </c>
      <c r="AE46" s="302"/>
    </row>
    <row r="47" spans="2:42" s="2" customFormat="1" ht="21.95" customHeight="1" x14ac:dyDescent="0.15">
      <c r="B47" s="341"/>
      <c r="C47" s="342"/>
      <c r="D47" s="38" t="s">
        <v>43</v>
      </c>
      <c r="E47" s="93"/>
      <c r="F47" s="93"/>
      <c r="G47" s="93"/>
      <c r="H47" s="93"/>
      <c r="I47" s="93"/>
      <c r="J47" s="94"/>
      <c r="K47" s="95"/>
      <c r="L47" s="95"/>
      <c r="M47" s="93"/>
      <c r="N47" s="96"/>
      <c r="O47" s="97"/>
      <c r="P47" s="97"/>
      <c r="Q47" s="10"/>
      <c r="R47" s="10"/>
      <c r="S47" s="93"/>
      <c r="T47" s="93"/>
      <c r="U47" s="10"/>
      <c r="V47" s="10"/>
      <c r="W47" s="98"/>
      <c r="X47" s="98"/>
      <c r="Y47" s="10"/>
      <c r="Z47" s="93"/>
      <c r="AA47" s="348">
        <f>IF(共通条件・結果!AA7="８地域","-",$AB$15+$AB$23+$AB$34)</f>
        <v>0</v>
      </c>
      <c r="AB47" s="348"/>
      <c r="AC47" s="348"/>
      <c r="AD47" s="301" t="s">
        <v>261</v>
      </c>
      <c r="AE47" s="302"/>
    </row>
    <row r="48" spans="2:42" s="2" customFormat="1" ht="21.95" customHeight="1" thickBot="1" x14ac:dyDescent="0.2">
      <c r="B48" s="343"/>
      <c r="C48" s="344"/>
      <c r="D48" s="35" t="s">
        <v>12</v>
      </c>
      <c r="E48" s="15"/>
      <c r="F48" s="15"/>
      <c r="G48" s="15"/>
      <c r="H48" s="15"/>
      <c r="I48" s="15"/>
      <c r="J48" s="35"/>
      <c r="K48" s="15"/>
      <c r="L48" s="15"/>
      <c r="M48" s="15"/>
      <c r="N48" s="15"/>
      <c r="O48" s="15"/>
      <c r="P48" s="15"/>
      <c r="Q48" s="15"/>
      <c r="R48" s="15"/>
      <c r="S48" s="15"/>
      <c r="T48" s="15"/>
      <c r="U48" s="15"/>
      <c r="V48" s="15"/>
      <c r="W48" s="15"/>
      <c r="X48" s="15"/>
      <c r="Y48" s="15"/>
      <c r="Z48" s="5"/>
      <c r="AA48" s="309">
        <f>$AD$15+$AD$23+$AD$34+$AB$42</f>
        <v>0</v>
      </c>
      <c r="AB48" s="309"/>
      <c r="AC48" s="309"/>
      <c r="AD48" s="15" t="s">
        <v>13</v>
      </c>
      <c r="AE48" s="6"/>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algorithmName="SHA-512" hashValue="JucweutQ/syxd1Y+qjW8NGkSoSmM/XwtnlXnsg6rOlGDlLglCgQDZKG68NWMeO7eA8Z/W/oPKu9cfIzA8I9pDw==" saltValue="oMmQrfmydVvuRvjYt2E+tw==" spinCount="100000" sheet="1" selectLockedCells="1"/>
  <mergeCells count="273">
    <mergeCell ref="AD46:AE46"/>
    <mergeCell ref="AD47:AE47"/>
    <mergeCell ref="L8:M8"/>
    <mergeCell ref="AB9:AC9"/>
    <mergeCell ref="AB42:AE42"/>
    <mergeCell ref="L42:AA42"/>
    <mergeCell ref="B15:Y15"/>
    <mergeCell ref="Z15:AA15"/>
    <mergeCell ref="AB15:AC15"/>
    <mergeCell ref="AD15:AE15"/>
    <mergeCell ref="Z23:AA23"/>
    <mergeCell ref="AB23:AC23"/>
    <mergeCell ref="AD23:AE23"/>
    <mergeCell ref="Z34:AA34"/>
    <mergeCell ref="AB34:AC34"/>
    <mergeCell ref="AD34:AE34"/>
    <mergeCell ref="L34:Y34"/>
    <mergeCell ref="X22:Y22"/>
    <mergeCell ref="Z22:AA22"/>
    <mergeCell ref="AB22:AC22"/>
    <mergeCell ref="AD22:AE22"/>
    <mergeCell ref="X21:Y21"/>
    <mergeCell ref="Z21:AA21"/>
    <mergeCell ref="AB21:AC21"/>
    <mergeCell ref="AD21:AE21"/>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D9:AE9"/>
    <mergeCell ref="N10:O10"/>
    <mergeCell ref="P10:Q10"/>
    <mergeCell ref="AI6:AJ6"/>
    <mergeCell ref="AM6:AN6"/>
    <mergeCell ref="AP6:AQ6"/>
    <mergeCell ref="AS6:AT6"/>
    <mergeCell ref="T7:U7"/>
    <mergeCell ref="V7:W7"/>
    <mergeCell ref="X7:Y7"/>
    <mergeCell ref="R9:S9"/>
    <mergeCell ref="T9:U9"/>
    <mergeCell ref="V9:W9"/>
    <mergeCell ref="X9:Y9"/>
    <mergeCell ref="Z9:AA9"/>
    <mergeCell ref="P9:Q9"/>
    <mergeCell ref="Z8:AA8"/>
    <mergeCell ref="AB8:AC8"/>
    <mergeCell ref="AD8:AE8"/>
    <mergeCell ref="R8:S8"/>
    <mergeCell ref="T8:U8"/>
    <mergeCell ref="V8:W8"/>
    <mergeCell ref="X8:Y8"/>
    <mergeCell ref="B9:C9"/>
    <mergeCell ref="D9:E9"/>
    <mergeCell ref="F9:G9"/>
    <mergeCell ref="H9:I9"/>
    <mergeCell ref="J9:K9"/>
    <mergeCell ref="L9:M9"/>
    <mergeCell ref="N9:O9"/>
    <mergeCell ref="N8:O8"/>
    <mergeCell ref="P8:Q8"/>
    <mergeCell ref="B8:C8"/>
    <mergeCell ref="D8:E8"/>
    <mergeCell ref="F8:G8"/>
    <mergeCell ref="H8:I8"/>
    <mergeCell ref="J8:K8"/>
    <mergeCell ref="F10:G10"/>
    <mergeCell ref="T11:U11"/>
    <mergeCell ref="V11:W11"/>
    <mergeCell ref="X11:Y11"/>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AD18:AE20"/>
    <mergeCell ref="X19:Y20"/>
    <mergeCell ref="Z19:AA20"/>
    <mergeCell ref="AB19:AC20"/>
    <mergeCell ref="AI19:AJ19"/>
    <mergeCell ref="AS19:AT19"/>
    <mergeCell ref="AD14:AE14"/>
    <mergeCell ref="X18:AC18"/>
    <mergeCell ref="J12:K12"/>
    <mergeCell ref="L12:M12"/>
    <mergeCell ref="AB13:AC13"/>
    <mergeCell ref="AD13:AE13"/>
    <mergeCell ref="R13:S13"/>
    <mergeCell ref="T13:U13"/>
    <mergeCell ref="V13:W13"/>
    <mergeCell ref="X13:Y13"/>
    <mergeCell ref="Z13:AA13"/>
    <mergeCell ref="P13:Q13"/>
    <mergeCell ref="B14:C14"/>
    <mergeCell ref="D14:E14"/>
    <mergeCell ref="F14:G14"/>
    <mergeCell ref="H14:I14"/>
    <mergeCell ref="J14:K14"/>
    <mergeCell ref="L14:M14"/>
    <mergeCell ref="N14:O14"/>
    <mergeCell ref="P14:Q14"/>
    <mergeCell ref="AS16:AT16"/>
    <mergeCell ref="R14:S14"/>
    <mergeCell ref="T14:U14"/>
    <mergeCell ref="V14:W14"/>
    <mergeCell ref="X14:Y14"/>
    <mergeCell ref="Z14:AA14"/>
    <mergeCell ref="AB14:AC14"/>
    <mergeCell ref="X26:AC26"/>
    <mergeCell ref="AD26:AE28"/>
    <mergeCell ref="X27:Y28"/>
    <mergeCell ref="Z27:AA28"/>
    <mergeCell ref="AB27:AC28"/>
    <mergeCell ref="AI27:AJ27"/>
    <mergeCell ref="L26:M28"/>
    <mergeCell ref="N26:O28"/>
    <mergeCell ref="P26:Q28"/>
    <mergeCell ref="R26:S28"/>
    <mergeCell ref="T26:U28"/>
    <mergeCell ref="V26:W28"/>
    <mergeCell ref="X29:Y29"/>
    <mergeCell ref="Z29:AA29"/>
    <mergeCell ref="AB29:AC29"/>
    <mergeCell ref="AD29:AE29"/>
    <mergeCell ref="L30:M30"/>
    <mergeCell ref="N30:O30"/>
    <mergeCell ref="P30:Q30"/>
    <mergeCell ref="R30:S30"/>
    <mergeCell ref="T30:U30"/>
    <mergeCell ref="V30:W30"/>
    <mergeCell ref="L29:M29"/>
    <mergeCell ref="N29:O29"/>
    <mergeCell ref="P29:Q29"/>
    <mergeCell ref="R29:S29"/>
    <mergeCell ref="T29:U29"/>
    <mergeCell ref="V29:W29"/>
    <mergeCell ref="X30:Y30"/>
    <mergeCell ref="Z30:AA30"/>
    <mergeCell ref="AB30:AC30"/>
    <mergeCell ref="AD30:AE30"/>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D32:AE32"/>
    <mergeCell ref="B45:C48"/>
    <mergeCell ref="AC45:AD45"/>
    <mergeCell ref="AA47:AC47"/>
    <mergeCell ref="AA48:AC48"/>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0:AE40"/>
    <mergeCell ref="N41:P41"/>
    <mergeCell ref="Q41:S41"/>
    <mergeCell ref="T41:W41"/>
    <mergeCell ref="S45:T45"/>
    <mergeCell ref="AA46:AC46"/>
    <mergeCell ref="L40:M40"/>
    <mergeCell ref="L41:M41"/>
    <mergeCell ref="L33:M33"/>
    <mergeCell ref="N33:O33"/>
    <mergeCell ref="P33:Q33"/>
    <mergeCell ref="R33:S33"/>
    <mergeCell ref="T33:U33"/>
    <mergeCell ref="V33:W33"/>
    <mergeCell ref="W45:X45"/>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s>
  <phoneticPr fontId="4"/>
  <conditionalFormatting sqref="B8:Y14">
    <cfRule type="expression" dxfId="188" priority="183" stopIfTrue="1">
      <formula>$AH$3&lt;&gt;2</formula>
    </cfRule>
  </conditionalFormatting>
  <conditionalFormatting sqref="J45:J47">
    <cfRule type="expression" dxfId="187" priority="1288" stopIfTrue="1">
      <formula>$J$45=0</formula>
    </cfRule>
  </conditionalFormatting>
  <conditionalFormatting sqref="J45:L45">
    <cfRule type="expression" dxfId="186" priority="359">
      <formula>$AH$3&lt;&gt;2</formula>
    </cfRule>
  </conditionalFormatting>
  <conditionalFormatting sqref="L29:Q33">
    <cfRule type="expression" dxfId="185" priority="101" stopIfTrue="1">
      <formula>$AH$3&lt;&gt;2</formula>
    </cfRule>
  </conditionalFormatting>
  <conditionalFormatting sqref="L21:Y22">
    <cfRule type="expression" dxfId="184" priority="155" stopIfTrue="1">
      <formula>$AH$3&lt;&gt;2</formula>
    </cfRule>
  </conditionalFormatting>
  <conditionalFormatting sqref="L40:AA41">
    <cfRule type="expression" dxfId="183" priority="63" stopIfTrue="1">
      <formula>$AH$3&lt;&gt;2</formula>
    </cfRule>
  </conditionalFormatting>
  <conditionalFormatting sqref="O45:P45">
    <cfRule type="expression" dxfId="182" priority="358">
      <formula>$AH$3&lt;&gt;2</formula>
    </cfRule>
  </conditionalFormatting>
  <conditionalFormatting sqref="O45:P47">
    <cfRule type="expression" dxfId="181" priority="1289" stopIfTrue="1">
      <formula>$O$45=0</formula>
    </cfRule>
  </conditionalFormatting>
  <conditionalFormatting sqref="R29:S33">
    <cfRule type="expression" dxfId="180" priority="11">
      <formula>$AH$3&lt;&gt;2</formula>
    </cfRule>
  </conditionalFormatting>
  <conditionalFormatting sqref="S45:T45">
    <cfRule type="expression" dxfId="179" priority="357">
      <formula>$AH$3&lt;&gt;2</formula>
    </cfRule>
  </conditionalFormatting>
  <conditionalFormatting sqref="S45:T47">
    <cfRule type="expression" dxfId="178" priority="1287" stopIfTrue="1">
      <formula>$S$45=0</formula>
    </cfRule>
  </conditionalFormatting>
  <conditionalFormatting sqref="T8:Y14">
    <cfRule type="expression" dxfId="177" priority="351">
      <formula>$AL8=TRUE</formula>
    </cfRule>
  </conditionalFormatting>
  <conditionalFormatting sqref="T29:Y33">
    <cfRule type="expression" dxfId="176" priority="95" stopIfTrue="1">
      <formula>$AH$3&lt;&gt;2</formula>
    </cfRule>
  </conditionalFormatting>
  <conditionalFormatting sqref="W45:X45">
    <cfRule type="expression" dxfId="175" priority="356">
      <formula>$AH$3&lt;&gt;2</formula>
    </cfRule>
  </conditionalFormatting>
  <conditionalFormatting sqref="W46:X47">
    <cfRule type="expression" dxfId="174" priority="1298" stopIfTrue="1">
      <formula>$W$45=0</formula>
    </cfRule>
  </conditionalFormatting>
  <conditionalFormatting sqref="Z4:AC4">
    <cfRule type="expression" dxfId="173" priority="61">
      <formula>$AH$3&lt;&gt;2</formula>
    </cfRule>
  </conditionalFormatting>
  <conditionalFormatting sqref="Z8:AE15">
    <cfRule type="expression" dxfId="172" priority="37">
      <formula>$AH$3&lt;&gt;2</formula>
    </cfRule>
  </conditionalFormatting>
  <conditionalFormatting sqref="Z21:AE23">
    <cfRule type="expression" dxfId="171" priority="28">
      <formula>$AH$3&lt;&gt;2</formula>
    </cfRule>
  </conditionalFormatting>
  <conditionalFormatting sqref="Z29:AE34">
    <cfRule type="expression" dxfId="170" priority="5">
      <formula>$AH$3&lt;&gt;2</formula>
    </cfRule>
  </conditionalFormatting>
  <conditionalFormatting sqref="AA46:AC48">
    <cfRule type="expression" dxfId="169" priority="1">
      <formula>$AH$3&lt;&gt;2</formula>
    </cfRule>
  </conditionalFormatting>
  <conditionalFormatting sqref="AB40:AE41">
    <cfRule type="expression" dxfId="168" priority="3">
      <formula>$AH$3&lt;&gt;2</formula>
    </cfRule>
  </conditionalFormatting>
  <conditionalFormatting sqref="AC45:AD45">
    <cfRule type="expression" dxfId="167" priority="355">
      <formula>$AH$3&lt;&gt;2</formula>
    </cfRule>
  </conditionalFormatting>
  <conditionalFormatting sqref="AE8:AE14">
    <cfRule type="expression" dxfId="166" priority="395">
      <formula>$AH$3&lt;&gt;2</formula>
    </cfRule>
  </conditionalFormatting>
  <conditionalFormatting sqref="AE35 AE43">
    <cfRule type="expression" dxfId="165" priority="1312" stopIfTrue="1">
      <formula>#REF!=0</formula>
    </cfRule>
  </conditionalFormatting>
  <conditionalFormatting sqref="AE40:AE42">
    <cfRule type="expression" dxfId="164" priority="360">
      <formula>$AH$3&lt;&gt;2</formula>
    </cfRule>
  </conditionalFormatting>
  <dataValidations count="3">
    <dataValidation type="list" showInputMessage="1" showErrorMessage="1" sqref="V29:W33 X40:X41 P8:Q14 V21:W22" xr:uid="{00000000-0002-0000-0200-000000000000}">
      <formula1>"1.0,0.7,0.05,0.15,0"</formula1>
    </dataValidation>
    <dataValidation type="list" allowBlank="1" showInputMessage="1" showErrorMessage="1" sqref="N8:N14 T21:T22" xr:uid="{00000000-0002-0000-0200-000001000000}">
      <formula1>"　,雨戸,ｼｬｯﾀｰ,障子,風除室"</formula1>
    </dataValidation>
    <dataValidation type="list" allowBlank="1" showInputMessage="1" showErrorMessage="1" sqref="T40:T41" xr:uid="{00000000-0002-0000-0200-000002000000}">
      <formula1>"4.55,17.0"</formula1>
    </dataValidation>
  </dataValidations>
  <pageMargins left="0.70866141732283472" right="0.70866141732283472" top="0.74803149606299213" bottom="0.74803149606299213" header="0.31496062992125984" footer="0.31496062992125984"/>
  <pageSetup paperSize="9" scale="76" orientation="portrait" r:id="rId1"/>
  <headerFooter>
    <oddHeader xml:space="preserve">&amp;RVer3.6
</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7457"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47458"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47459"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47460"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47461"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47462"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47463"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47464"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47465"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47466"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47467"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47468"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47469"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7470"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47471"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7472"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47473"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47474"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47475"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47476"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47477"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47492" r:id="rId25" name="Check Box 36">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7493" r:id="rId26" name="Check Box 37">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7494" r:id="rId27" name="Check Box 38">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B1:AT110"/>
  <sheetViews>
    <sheetView workbookViewId="0"/>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421" t="s">
        <v>155</v>
      </c>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H2" s="140" t="s">
        <v>376</v>
      </c>
    </row>
    <row r="3" spans="2:46" s="2" customFormat="1" ht="24.95" customHeight="1" thickBot="1" x14ac:dyDescent="0.2">
      <c r="AH3" s="147">
        <f>共通条件・結果!AH3</f>
        <v>1</v>
      </c>
    </row>
    <row r="4" spans="2:46" s="2" customFormat="1" ht="21.95" customHeight="1" thickBot="1" x14ac:dyDescent="0.2">
      <c r="B4" s="4" t="s">
        <v>129</v>
      </c>
      <c r="D4" s="4"/>
      <c r="F4" s="4"/>
      <c r="V4" s="426" t="s">
        <v>24</v>
      </c>
      <c r="W4" s="427"/>
      <c r="X4" s="427"/>
      <c r="Y4" s="427"/>
      <c r="Z4" s="428">
        <f>IF(共通条件・結果!AA7="８地域","0.515",IF(共通条件・結果!AA7="７地域",0.509,IF(共通条件・結果!AA7="６地域",0.512,IF(共通条件・結果!AA7="５地域",0.5,IF(共通条件・結果!AA7="４地域",0.518,IF(共通条件・結果!AA7="３地域",0.468,IF(共通条件・結果!AA7="２地域",0.503,IF(共通条件・結果!AA7="１地域",0.545))))))))</f>
        <v>0.46800000000000003</v>
      </c>
      <c r="AA4" s="429"/>
      <c r="AB4" s="430">
        <f>IF(共通条件・結果!AA7="８地域","-",IF(共通条件・結果!AA7="７地域",0.543,IF(共通条件・結果!AA7="６地域",0.579,IF(共通条件・結果!AA7="５地域",0.568,IF(共通条件・結果!AA7="４地域",0.531,IF(共通条件・結果!AA7="３地域",0.54,IF(共通条件・結果!AA7="２地域",0.554,IF(共通条件・結果!AA7="１地域",0.564))))))))</f>
        <v>0.54</v>
      </c>
      <c r="AC4" s="431"/>
    </row>
    <row r="5" spans="2:46" s="2" customFormat="1" ht="21.95" customHeight="1" x14ac:dyDescent="0.15">
      <c r="B5" s="256" t="s">
        <v>3</v>
      </c>
      <c r="C5" s="262"/>
      <c r="D5" s="166" t="s">
        <v>283</v>
      </c>
      <c r="E5" s="166"/>
      <c r="F5" s="166"/>
      <c r="G5" s="166"/>
      <c r="H5" s="266" t="s">
        <v>284</v>
      </c>
      <c r="I5" s="166"/>
      <c r="J5" s="276" t="s">
        <v>149</v>
      </c>
      <c r="K5" s="349"/>
      <c r="L5" s="349"/>
      <c r="M5" s="277"/>
      <c r="N5" s="266" t="s">
        <v>6</v>
      </c>
      <c r="O5" s="166"/>
      <c r="P5" s="266" t="s">
        <v>60</v>
      </c>
      <c r="Q5" s="166"/>
      <c r="R5" s="413" t="s">
        <v>41</v>
      </c>
      <c r="S5" s="346"/>
      <c r="T5" s="346"/>
      <c r="U5" s="346"/>
      <c r="V5" s="346"/>
      <c r="W5" s="346"/>
      <c r="X5" s="346"/>
      <c r="Y5" s="346"/>
      <c r="Z5" s="266" t="s">
        <v>285</v>
      </c>
      <c r="AA5" s="166"/>
      <c r="AB5" s="266" t="s">
        <v>286</v>
      </c>
      <c r="AC5" s="166"/>
      <c r="AD5" s="266" t="s">
        <v>266</v>
      </c>
      <c r="AE5" s="167"/>
    </row>
    <row r="6" spans="2:46" s="2" customFormat="1" ht="21.95" customHeight="1" x14ac:dyDescent="0.15">
      <c r="B6" s="257"/>
      <c r="C6" s="352"/>
      <c r="D6" s="422" t="s">
        <v>5</v>
      </c>
      <c r="E6" s="423"/>
      <c r="F6" s="432" t="s">
        <v>4</v>
      </c>
      <c r="G6" s="433"/>
      <c r="H6" s="268"/>
      <c r="I6" s="268"/>
      <c r="J6" s="278" t="s">
        <v>148</v>
      </c>
      <c r="K6" s="279"/>
      <c r="L6" s="382" t="s">
        <v>174</v>
      </c>
      <c r="M6" s="383"/>
      <c r="N6" s="267"/>
      <c r="O6" s="268"/>
      <c r="P6" s="267"/>
      <c r="Q6" s="268"/>
      <c r="R6" s="382" t="s">
        <v>40</v>
      </c>
      <c r="S6" s="416"/>
      <c r="T6" s="418" t="s">
        <v>287</v>
      </c>
      <c r="U6" s="419"/>
      <c r="V6" s="419"/>
      <c r="W6" s="419"/>
      <c r="X6" s="419"/>
      <c r="Y6" s="420"/>
      <c r="Z6" s="267"/>
      <c r="AA6" s="268"/>
      <c r="AB6" s="267"/>
      <c r="AC6" s="268"/>
      <c r="AD6" s="268"/>
      <c r="AE6" s="414"/>
      <c r="AI6" s="258" t="s">
        <v>44</v>
      </c>
      <c r="AJ6" s="258"/>
      <c r="AK6" s="11"/>
      <c r="AL6" s="11"/>
      <c r="AM6" s="258" t="s">
        <v>9</v>
      </c>
      <c r="AN6" s="258"/>
      <c r="AO6" s="11"/>
      <c r="AP6" s="258" t="s">
        <v>45</v>
      </c>
      <c r="AQ6" s="258"/>
      <c r="AS6" s="258" t="s">
        <v>58</v>
      </c>
      <c r="AT6" s="258"/>
    </row>
    <row r="7" spans="2:46" s="2" customFormat="1" ht="21.95" customHeight="1" thickBot="1" x14ac:dyDescent="0.2">
      <c r="B7" s="259"/>
      <c r="C7" s="353"/>
      <c r="D7" s="424"/>
      <c r="E7" s="425"/>
      <c r="F7" s="434"/>
      <c r="G7" s="353"/>
      <c r="H7" s="269"/>
      <c r="I7" s="269"/>
      <c r="J7" s="280"/>
      <c r="K7" s="281"/>
      <c r="L7" s="280"/>
      <c r="M7" s="281"/>
      <c r="N7" s="269"/>
      <c r="O7" s="269"/>
      <c r="P7" s="269"/>
      <c r="Q7" s="269"/>
      <c r="R7" s="280"/>
      <c r="S7" s="417"/>
      <c r="T7" s="353" t="s">
        <v>7</v>
      </c>
      <c r="U7" s="312"/>
      <c r="V7" s="411" t="s">
        <v>8</v>
      </c>
      <c r="W7" s="412"/>
      <c r="X7" s="353" t="s">
        <v>1</v>
      </c>
      <c r="Y7" s="312"/>
      <c r="Z7" s="269"/>
      <c r="AA7" s="269"/>
      <c r="AB7" s="269"/>
      <c r="AC7" s="269"/>
      <c r="AD7" s="269"/>
      <c r="AE7" s="415"/>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96"/>
      <c r="C8" s="297"/>
      <c r="D8" s="288"/>
      <c r="E8" s="298"/>
      <c r="F8" s="290"/>
      <c r="G8" s="289"/>
      <c r="H8" s="288"/>
      <c r="I8" s="289"/>
      <c r="J8" s="292"/>
      <c r="K8" s="293"/>
      <c r="L8" s="288"/>
      <c r="M8" s="289"/>
      <c r="N8" s="244"/>
      <c r="O8" s="245"/>
      <c r="P8" s="409"/>
      <c r="Q8" s="410"/>
      <c r="R8" s="461"/>
      <c r="S8" s="462"/>
      <c r="T8" s="446"/>
      <c r="U8" s="447"/>
      <c r="V8" s="446"/>
      <c r="W8" s="448"/>
      <c r="X8" s="449"/>
      <c r="Y8" s="450"/>
      <c r="Z8" s="441" t="str">
        <f t="shared" ref="Z8:Z14" si="0">IF(D8="","",AI8)</f>
        <v/>
      </c>
      <c r="AA8" s="441"/>
      <c r="AB8" s="441" t="str">
        <f t="shared" ref="AB8:AB14" si="1">IF(D8="","",IF(ISERROR(AJ8),"-",AJ8))</f>
        <v/>
      </c>
      <c r="AC8" s="441"/>
      <c r="AD8" s="442" t="str">
        <f t="shared" ref="AD8:AD14" si="2">IF(D8="","",D8*F8*AS8*P8)</f>
        <v/>
      </c>
      <c r="AE8" s="443"/>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 t="shared" ref="AP8:AP14" si="5">0.01*(16+24*(2*V8+X8)/T8)</f>
        <v>#DIV/0!</v>
      </c>
      <c r="AQ8" s="2" t="e">
        <f t="shared" ref="AQ8:AQ14" si="6">0.01*(10+15*(2*V8+X8)/T8)</f>
        <v>#DIV/0!</v>
      </c>
      <c r="AS8" s="2">
        <f>IF(AT8="FALSE",H8,IF(N8="風除室",1/((1/H8)+0.1),0.5*H8+0.5*(1/((1/H8)+AT8))))</f>
        <v>0</v>
      </c>
      <c r="AT8" s="11" t="str">
        <f t="shared" ref="AT8:AT14" si="7">IF(N8="","FALSE",IF(N8="雨戸",0.1,IF(N8="ｼｬｯﾀｰ",0.1,IF(N8="障子",0.18,IF(N8="風除室",0.1)))))</f>
        <v>FALSE</v>
      </c>
    </row>
    <row r="9" spans="2:46" s="2" customFormat="1" ht="21.95" customHeight="1" x14ac:dyDescent="0.15">
      <c r="B9" s="294"/>
      <c r="C9" s="295"/>
      <c r="D9" s="288"/>
      <c r="E9" s="298"/>
      <c r="F9" s="290"/>
      <c r="G9" s="289"/>
      <c r="H9" s="288"/>
      <c r="I9" s="289"/>
      <c r="J9" s="292"/>
      <c r="K9" s="293"/>
      <c r="L9" s="288"/>
      <c r="M9" s="289"/>
      <c r="N9" s="244"/>
      <c r="O9" s="245"/>
      <c r="P9" s="409"/>
      <c r="Q9" s="410"/>
      <c r="R9" s="292"/>
      <c r="S9" s="460"/>
      <c r="T9" s="404"/>
      <c r="U9" s="405"/>
      <c r="V9" s="404"/>
      <c r="W9" s="406"/>
      <c r="X9" s="407"/>
      <c r="Y9" s="408"/>
      <c r="Z9" s="365" t="str">
        <f t="shared" si="0"/>
        <v/>
      </c>
      <c r="AA9" s="365"/>
      <c r="AB9" s="365" t="str">
        <f t="shared" si="1"/>
        <v/>
      </c>
      <c r="AC9" s="365"/>
      <c r="AD9" s="365" t="str">
        <f t="shared" si="2"/>
        <v/>
      </c>
      <c r="AE9" s="403"/>
      <c r="AH9" s="12" t="b">
        <v>1</v>
      </c>
      <c r="AI9" s="2">
        <f t="shared" si="3"/>
        <v>0</v>
      </c>
      <c r="AJ9" s="2">
        <f t="shared" si="4"/>
        <v>0</v>
      </c>
      <c r="AL9" s="12" t="b">
        <v>1</v>
      </c>
      <c r="AM9" s="2" t="str">
        <f t="shared" ref="AM9:AM14" si="8">IF(AL9=TRUE,"0.93",IF(ISERROR(AP9),"エラー",IF(AP9&gt;0.93,"0.93",AP9)))</f>
        <v>0.93</v>
      </c>
      <c r="AN9" s="2" t="str">
        <f t="shared" ref="AN9:AN14" si="9">IF(AL9=TRUE,"0.51",IF(ISERROR(AQ9),"エラー",IF(AQ9&gt;0.72,"0.72",AQ9)))</f>
        <v>0.51</v>
      </c>
      <c r="AP9" s="2" t="e">
        <f t="shared" si="5"/>
        <v>#DIV/0!</v>
      </c>
      <c r="AQ9" s="2" t="e">
        <f t="shared" si="6"/>
        <v>#DIV/0!</v>
      </c>
      <c r="AS9" s="2">
        <f t="shared" ref="AS9:AS14" si="10">IF(AT9="FALSE",H9,IF(N9="風除室",1/((1/H9)+0.1),0.5*H9+0.5*(1/((1/H9)+AT9))))</f>
        <v>0</v>
      </c>
      <c r="AT9" s="11" t="str">
        <f t="shared" si="7"/>
        <v>FALSE</v>
      </c>
    </row>
    <row r="10" spans="2:46" s="2" customFormat="1" ht="21.95" customHeight="1" x14ac:dyDescent="0.15">
      <c r="B10" s="294"/>
      <c r="C10" s="295"/>
      <c r="D10" s="288"/>
      <c r="E10" s="298"/>
      <c r="F10" s="290"/>
      <c r="G10" s="289"/>
      <c r="H10" s="288"/>
      <c r="I10" s="289"/>
      <c r="J10" s="292"/>
      <c r="K10" s="293"/>
      <c r="L10" s="288"/>
      <c r="M10" s="289"/>
      <c r="N10" s="244"/>
      <c r="O10" s="245"/>
      <c r="P10" s="409"/>
      <c r="Q10" s="410"/>
      <c r="R10" s="292"/>
      <c r="S10" s="460"/>
      <c r="T10" s="404"/>
      <c r="U10" s="405"/>
      <c r="V10" s="404"/>
      <c r="W10" s="406"/>
      <c r="X10" s="407"/>
      <c r="Y10" s="408"/>
      <c r="Z10" s="365" t="str">
        <f t="shared" si="0"/>
        <v/>
      </c>
      <c r="AA10" s="365"/>
      <c r="AB10" s="365" t="str">
        <f t="shared" si="1"/>
        <v/>
      </c>
      <c r="AC10" s="365"/>
      <c r="AD10" s="365" t="str">
        <f t="shared" si="2"/>
        <v/>
      </c>
      <c r="AE10" s="403"/>
      <c r="AH10" s="12" t="b">
        <v>1</v>
      </c>
      <c r="AI10" s="2">
        <f t="shared" si="3"/>
        <v>0</v>
      </c>
      <c r="AJ10" s="2">
        <f t="shared" si="4"/>
        <v>0</v>
      </c>
      <c r="AL10" s="12" t="b">
        <v>1</v>
      </c>
      <c r="AM10" s="2" t="str">
        <f t="shared" si="8"/>
        <v>0.93</v>
      </c>
      <c r="AN10" s="2" t="str">
        <f t="shared" si="9"/>
        <v>0.51</v>
      </c>
      <c r="AP10" s="2" t="e">
        <f t="shared" si="5"/>
        <v>#DIV/0!</v>
      </c>
      <c r="AQ10" s="2" t="e">
        <f t="shared" si="6"/>
        <v>#DIV/0!</v>
      </c>
      <c r="AS10" s="2">
        <f t="shared" si="10"/>
        <v>0</v>
      </c>
      <c r="AT10" s="11" t="str">
        <f t="shared" si="7"/>
        <v>FALSE</v>
      </c>
    </row>
    <row r="11" spans="2:46" s="2" customFormat="1" ht="21.95" customHeight="1" x14ac:dyDescent="0.15">
      <c r="B11" s="294"/>
      <c r="C11" s="295"/>
      <c r="D11" s="288"/>
      <c r="E11" s="298"/>
      <c r="F11" s="290"/>
      <c r="G11" s="289"/>
      <c r="H11" s="288"/>
      <c r="I11" s="289"/>
      <c r="J11" s="292"/>
      <c r="K11" s="293"/>
      <c r="L11" s="288"/>
      <c r="M11" s="289"/>
      <c r="N11" s="244"/>
      <c r="O11" s="245"/>
      <c r="P11" s="409"/>
      <c r="Q11" s="410"/>
      <c r="R11" s="292"/>
      <c r="S11" s="460"/>
      <c r="T11" s="404"/>
      <c r="U11" s="405"/>
      <c r="V11" s="404"/>
      <c r="W11" s="406"/>
      <c r="X11" s="407"/>
      <c r="Y11" s="408"/>
      <c r="Z11" s="365" t="str">
        <f t="shared" si="0"/>
        <v/>
      </c>
      <c r="AA11" s="365"/>
      <c r="AB11" s="365" t="str">
        <f t="shared" si="1"/>
        <v/>
      </c>
      <c r="AC11" s="365"/>
      <c r="AD11" s="365" t="str">
        <f t="shared" si="2"/>
        <v/>
      </c>
      <c r="AE11" s="403"/>
      <c r="AH11" s="12" t="b">
        <v>1</v>
      </c>
      <c r="AI11" s="2">
        <f t="shared" si="3"/>
        <v>0</v>
      </c>
      <c r="AJ11" s="2">
        <f t="shared" si="4"/>
        <v>0</v>
      </c>
      <c r="AL11" s="12" t="b">
        <v>1</v>
      </c>
      <c r="AM11" s="2" t="str">
        <f t="shared" si="8"/>
        <v>0.93</v>
      </c>
      <c r="AN11" s="2" t="str">
        <f t="shared" si="9"/>
        <v>0.51</v>
      </c>
      <c r="AP11" s="2" t="e">
        <f t="shared" si="5"/>
        <v>#DIV/0!</v>
      </c>
      <c r="AQ11" s="2" t="e">
        <f t="shared" si="6"/>
        <v>#DIV/0!</v>
      </c>
      <c r="AS11" s="2">
        <f t="shared" si="10"/>
        <v>0</v>
      </c>
      <c r="AT11" s="11" t="str">
        <f t="shared" si="7"/>
        <v>FALSE</v>
      </c>
    </row>
    <row r="12" spans="2:46" s="2" customFormat="1" ht="21.95" customHeight="1" x14ac:dyDescent="0.15">
      <c r="B12" s="294"/>
      <c r="C12" s="295"/>
      <c r="D12" s="288"/>
      <c r="E12" s="298"/>
      <c r="F12" s="290"/>
      <c r="G12" s="289"/>
      <c r="H12" s="288"/>
      <c r="I12" s="289"/>
      <c r="J12" s="292"/>
      <c r="K12" s="293"/>
      <c r="L12" s="288"/>
      <c r="M12" s="289"/>
      <c r="N12" s="244"/>
      <c r="O12" s="245"/>
      <c r="P12" s="409"/>
      <c r="Q12" s="410"/>
      <c r="R12" s="292"/>
      <c r="S12" s="460"/>
      <c r="T12" s="404"/>
      <c r="U12" s="405"/>
      <c r="V12" s="404"/>
      <c r="W12" s="406"/>
      <c r="X12" s="407"/>
      <c r="Y12" s="408"/>
      <c r="Z12" s="366" t="str">
        <f t="shared" si="0"/>
        <v/>
      </c>
      <c r="AA12" s="367"/>
      <c r="AB12" s="365" t="str">
        <f t="shared" si="1"/>
        <v/>
      </c>
      <c r="AC12" s="365"/>
      <c r="AD12" s="365" t="str">
        <f t="shared" si="2"/>
        <v/>
      </c>
      <c r="AE12" s="403"/>
      <c r="AH12" s="12" t="b">
        <v>1</v>
      </c>
      <c r="AI12" s="2">
        <f t="shared" si="3"/>
        <v>0</v>
      </c>
      <c r="AJ12" s="2">
        <f t="shared" si="4"/>
        <v>0</v>
      </c>
      <c r="AL12" s="12" t="b">
        <v>1</v>
      </c>
      <c r="AM12" s="2" t="str">
        <f t="shared" si="8"/>
        <v>0.93</v>
      </c>
      <c r="AN12" s="2" t="str">
        <f t="shared" si="9"/>
        <v>0.51</v>
      </c>
      <c r="AP12" s="2" t="e">
        <f t="shared" si="5"/>
        <v>#DIV/0!</v>
      </c>
      <c r="AQ12" s="2" t="e">
        <f t="shared" si="6"/>
        <v>#DIV/0!</v>
      </c>
      <c r="AS12" s="2">
        <f t="shared" si="10"/>
        <v>0</v>
      </c>
      <c r="AT12" s="11" t="str">
        <f t="shared" si="7"/>
        <v>FALSE</v>
      </c>
    </row>
    <row r="13" spans="2:46" s="2" customFormat="1" ht="21.95" customHeight="1" x14ac:dyDescent="0.15">
      <c r="B13" s="294"/>
      <c r="C13" s="295"/>
      <c r="D13" s="288"/>
      <c r="E13" s="298"/>
      <c r="F13" s="290"/>
      <c r="G13" s="289"/>
      <c r="H13" s="288"/>
      <c r="I13" s="289"/>
      <c r="J13" s="292"/>
      <c r="K13" s="293"/>
      <c r="L13" s="288"/>
      <c r="M13" s="289"/>
      <c r="N13" s="244"/>
      <c r="O13" s="245"/>
      <c r="P13" s="409"/>
      <c r="Q13" s="410"/>
      <c r="R13" s="292"/>
      <c r="S13" s="460"/>
      <c r="T13" s="404"/>
      <c r="U13" s="405"/>
      <c r="V13" s="404"/>
      <c r="W13" s="406"/>
      <c r="X13" s="407"/>
      <c r="Y13" s="408"/>
      <c r="Z13" s="366" t="str">
        <f t="shared" si="0"/>
        <v/>
      </c>
      <c r="AA13" s="367"/>
      <c r="AB13" s="365" t="str">
        <f t="shared" si="1"/>
        <v/>
      </c>
      <c r="AC13" s="365"/>
      <c r="AD13" s="365" t="str">
        <f t="shared" si="2"/>
        <v/>
      </c>
      <c r="AE13" s="403"/>
      <c r="AH13" s="12" t="b">
        <v>1</v>
      </c>
      <c r="AI13" s="2">
        <f t="shared" si="3"/>
        <v>0</v>
      </c>
      <c r="AJ13" s="2">
        <f t="shared" si="4"/>
        <v>0</v>
      </c>
      <c r="AL13" s="12" t="b">
        <v>1</v>
      </c>
      <c r="AM13" s="2" t="str">
        <f t="shared" si="8"/>
        <v>0.93</v>
      </c>
      <c r="AN13" s="2" t="str">
        <f t="shared" si="9"/>
        <v>0.51</v>
      </c>
      <c r="AP13" s="2" t="e">
        <f t="shared" si="5"/>
        <v>#DIV/0!</v>
      </c>
      <c r="AQ13" s="2" t="e">
        <f t="shared" si="6"/>
        <v>#DIV/0!</v>
      </c>
      <c r="AS13" s="2">
        <f t="shared" si="10"/>
        <v>0</v>
      </c>
      <c r="AT13" s="11" t="str">
        <f t="shared" si="7"/>
        <v>FALSE</v>
      </c>
    </row>
    <row r="14" spans="2:46" s="2" customFormat="1" ht="21.95" customHeight="1" thickBot="1" x14ac:dyDescent="0.2">
      <c r="B14" s="303"/>
      <c r="C14" s="304"/>
      <c r="D14" s="305"/>
      <c r="E14" s="384"/>
      <c r="F14" s="385"/>
      <c r="G14" s="306"/>
      <c r="H14" s="305"/>
      <c r="I14" s="306"/>
      <c r="J14" s="455"/>
      <c r="K14" s="456"/>
      <c r="L14" s="457"/>
      <c r="M14" s="458"/>
      <c r="N14" s="391"/>
      <c r="O14" s="392"/>
      <c r="P14" s="401"/>
      <c r="Q14" s="402"/>
      <c r="R14" s="455"/>
      <c r="S14" s="459"/>
      <c r="T14" s="394"/>
      <c r="U14" s="395"/>
      <c r="V14" s="394"/>
      <c r="W14" s="396"/>
      <c r="X14" s="397"/>
      <c r="Y14" s="398"/>
      <c r="Z14" s="399" t="str">
        <f t="shared" si="0"/>
        <v/>
      </c>
      <c r="AA14" s="400"/>
      <c r="AB14" s="389" t="str">
        <f t="shared" si="1"/>
        <v/>
      </c>
      <c r="AC14" s="389"/>
      <c r="AD14" s="389" t="str">
        <f t="shared" si="2"/>
        <v/>
      </c>
      <c r="AE14" s="390"/>
      <c r="AH14" s="12" t="b">
        <v>1</v>
      </c>
      <c r="AI14" s="2">
        <f t="shared" si="3"/>
        <v>0</v>
      </c>
      <c r="AJ14" s="2">
        <f t="shared" si="4"/>
        <v>0</v>
      </c>
      <c r="AL14" s="12" t="b">
        <v>1</v>
      </c>
      <c r="AM14" s="2" t="str">
        <f t="shared" si="8"/>
        <v>0.93</v>
      </c>
      <c r="AN14" s="2" t="str">
        <f t="shared" si="9"/>
        <v>0.51</v>
      </c>
      <c r="AP14" s="2" t="e">
        <f t="shared" si="5"/>
        <v>#DIV/0!</v>
      </c>
      <c r="AQ14" s="2" t="e">
        <f t="shared" si="6"/>
        <v>#DIV/0!</v>
      </c>
      <c r="AS14" s="2">
        <f t="shared" si="10"/>
        <v>0</v>
      </c>
      <c r="AT14" s="11" t="str">
        <f t="shared" si="7"/>
        <v>FALSE</v>
      </c>
    </row>
    <row r="15" spans="2:46" s="2" customFormat="1" ht="21.95" customHeight="1" thickBot="1" x14ac:dyDescent="0.2">
      <c r="B15" s="386" t="s">
        <v>156</v>
      </c>
      <c r="C15" s="387"/>
      <c r="D15" s="387"/>
      <c r="E15" s="387"/>
      <c r="F15" s="387"/>
      <c r="G15" s="387"/>
      <c r="H15" s="387"/>
      <c r="I15" s="387"/>
      <c r="J15" s="387"/>
      <c r="K15" s="387"/>
      <c r="L15" s="387"/>
      <c r="M15" s="387"/>
      <c r="N15" s="387"/>
      <c r="O15" s="387"/>
      <c r="P15" s="387"/>
      <c r="Q15" s="387"/>
      <c r="R15" s="387"/>
      <c r="S15" s="387"/>
      <c r="T15" s="387"/>
      <c r="U15" s="387"/>
      <c r="V15" s="387"/>
      <c r="W15" s="387"/>
      <c r="X15" s="387"/>
      <c r="Y15" s="388"/>
      <c r="Z15" s="327">
        <f>SUM(Z8:AA14)</f>
        <v>0</v>
      </c>
      <c r="AA15" s="330"/>
      <c r="AB15" s="327">
        <f>IF(共通条件・結果!AA7="８地域","-",SUM(AB8:AC14))</f>
        <v>0</v>
      </c>
      <c r="AC15" s="330"/>
      <c r="AD15" s="327">
        <f t="shared" ref="AD15" si="11">SUM(AD8:AE14)</f>
        <v>0</v>
      </c>
      <c r="AE15" s="329"/>
      <c r="AH15" s="12"/>
      <c r="AL15" s="12"/>
      <c r="AT15" s="11"/>
    </row>
    <row r="16" spans="2:46" s="2" customFormat="1" ht="21.75" customHeight="1" x14ac:dyDescent="0.15">
      <c r="L16" s="34"/>
      <c r="AS16" s="258"/>
      <c r="AT16" s="258"/>
    </row>
    <row r="17" spans="12:46" s="2" customFormat="1" ht="21.95" customHeight="1" thickBot="1" x14ac:dyDescent="0.2">
      <c r="L17" s="4" t="s">
        <v>69</v>
      </c>
      <c r="M17" s="4"/>
      <c r="N17" s="4"/>
      <c r="P17" s="4"/>
    </row>
    <row r="18" spans="12:46" s="2" customFormat="1" ht="21.95" customHeight="1" x14ac:dyDescent="0.15">
      <c r="L18" s="256" t="s">
        <v>10</v>
      </c>
      <c r="M18" s="172"/>
      <c r="N18" s="261" t="s">
        <v>283</v>
      </c>
      <c r="O18" s="172"/>
      <c r="P18" s="172"/>
      <c r="Q18" s="262"/>
      <c r="R18" s="266" t="s">
        <v>284</v>
      </c>
      <c r="S18" s="166"/>
      <c r="T18" s="270" t="s">
        <v>6</v>
      </c>
      <c r="U18" s="271"/>
      <c r="V18" s="276" t="s">
        <v>60</v>
      </c>
      <c r="W18" s="277"/>
      <c r="X18" s="172" t="s">
        <v>288</v>
      </c>
      <c r="Y18" s="172"/>
      <c r="Z18" s="172"/>
      <c r="AA18" s="172"/>
      <c r="AB18" s="172"/>
      <c r="AC18" s="172"/>
      <c r="AD18" s="276" t="s">
        <v>266</v>
      </c>
      <c r="AE18" s="173"/>
    </row>
    <row r="19" spans="12:46" s="2" customFormat="1" ht="21.95" customHeight="1" x14ac:dyDescent="0.15">
      <c r="L19" s="257"/>
      <c r="M19" s="258"/>
      <c r="N19" s="263"/>
      <c r="O19" s="264"/>
      <c r="P19" s="264"/>
      <c r="Q19" s="265"/>
      <c r="R19" s="267"/>
      <c r="S19" s="268"/>
      <c r="T19" s="272"/>
      <c r="U19" s="273"/>
      <c r="V19" s="278"/>
      <c r="W19" s="279"/>
      <c r="X19" s="278" t="s">
        <v>148</v>
      </c>
      <c r="Y19" s="279"/>
      <c r="Z19" s="322" t="s">
        <v>39</v>
      </c>
      <c r="AA19" s="228"/>
      <c r="AB19" s="322" t="s">
        <v>38</v>
      </c>
      <c r="AC19" s="228"/>
      <c r="AD19" s="310"/>
      <c r="AE19" s="311"/>
      <c r="AH19" s="12"/>
      <c r="AI19" s="377" t="s">
        <v>44</v>
      </c>
      <c r="AJ19" s="377"/>
      <c r="AS19" s="258" t="s">
        <v>58</v>
      </c>
      <c r="AT19" s="258"/>
    </row>
    <row r="20" spans="12:46" s="2" customFormat="1" ht="21.95" customHeight="1" thickBot="1" x14ac:dyDescent="0.2">
      <c r="L20" s="259"/>
      <c r="M20" s="260"/>
      <c r="N20" s="282" t="s">
        <v>5</v>
      </c>
      <c r="O20" s="283"/>
      <c r="P20" s="189" t="s">
        <v>128</v>
      </c>
      <c r="Q20" s="189"/>
      <c r="R20" s="269"/>
      <c r="S20" s="269"/>
      <c r="T20" s="274"/>
      <c r="U20" s="275"/>
      <c r="V20" s="280"/>
      <c r="W20" s="281"/>
      <c r="X20" s="280"/>
      <c r="Y20" s="281"/>
      <c r="Z20" s="269"/>
      <c r="AA20" s="269"/>
      <c r="AB20" s="269"/>
      <c r="AC20" s="269"/>
      <c r="AD20" s="312"/>
      <c r="AE20" s="313"/>
      <c r="AH20" s="11" t="s">
        <v>130</v>
      </c>
      <c r="AI20" s="12" t="s">
        <v>2</v>
      </c>
      <c r="AJ20" s="12" t="s">
        <v>11</v>
      </c>
      <c r="AS20" s="2" t="s">
        <v>56</v>
      </c>
      <c r="AT20" s="2" t="s">
        <v>54</v>
      </c>
    </row>
    <row r="21" spans="12:46" s="2" customFormat="1" ht="21.95" customHeight="1" x14ac:dyDescent="0.15">
      <c r="L21" s="284"/>
      <c r="M21" s="285"/>
      <c r="N21" s="249"/>
      <c r="O21" s="286"/>
      <c r="P21" s="287"/>
      <c r="Q21" s="287"/>
      <c r="R21" s="249"/>
      <c r="S21" s="250"/>
      <c r="T21" s="249"/>
      <c r="U21" s="250"/>
      <c r="V21" s="379"/>
      <c r="W21" s="380"/>
      <c r="X21" s="251"/>
      <c r="Y21" s="252"/>
      <c r="Z21" s="372" t="str">
        <f>IF(N21="","",AI21)</f>
        <v/>
      </c>
      <c r="AA21" s="372"/>
      <c r="AB21" s="372" t="str">
        <f>IF(N21="","",IF(ISERROR(AJ21),"-",AJ21))</f>
        <v/>
      </c>
      <c r="AC21" s="372"/>
      <c r="AD21" s="372" t="str">
        <f>IF(N21="","",N21*P21*AS21*V21)</f>
        <v/>
      </c>
      <c r="AE21" s="378"/>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239"/>
      <c r="M22" s="240"/>
      <c r="N22" s="241"/>
      <c r="O22" s="242"/>
      <c r="P22" s="243"/>
      <c r="Q22" s="243"/>
      <c r="R22" s="241"/>
      <c r="S22" s="240"/>
      <c r="T22" s="241"/>
      <c r="U22" s="240"/>
      <c r="V22" s="244"/>
      <c r="W22" s="245"/>
      <c r="X22" s="253"/>
      <c r="Y22" s="254"/>
      <c r="Z22" s="317" t="str">
        <f>IF(N22="","",AI22)</f>
        <v/>
      </c>
      <c r="AA22" s="381"/>
      <c r="AB22" s="317" t="str">
        <f>IF(N22="","",IF(ISERROR(AJ22),"-",AJ22))</f>
        <v/>
      </c>
      <c r="AC22" s="381"/>
      <c r="AD22" s="317" t="str">
        <f>IF(N22="","",N22*P22*AS22*V22)</f>
        <v/>
      </c>
      <c r="AE22" s="319"/>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246" t="s">
        <v>157</v>
      </c>
      <c r="M23" s="247"/>
      <c r="N23" s="247"/>
      <c r="O23" s="247"/>
      <c r="P23" s="247"/>
      <c r="Q23" s="247"/>
      <c r="R23" s="247"/>
      <c r="S23" s="247"/>
      <c r="T23" s="247"/>
      <c r="U23" s="247"/>
      <c r="V23" s="247"/>
      <c r="W23" s="247"/>
      <c r="X23" s="247"/>
      <c r="Y23" s="248"/>
      <c r="Z23" s="327">
        <f>SUM(Z21:AA22)</f>
        <v>0</v>
      </c>
      <c r="AA23" s="330"/>
      <c r="AB23" s="327">
        <f t="shared" ref="AB23" si="12">SUM(AB21:AC22)</f>
        <v>0</v>
      </c>
      <c r="AC23" s="330"/>
      <c r="AD23" s="327">
        <f t="shared" ref="AD23" si="13">SUM(AD21:AE22)</f>
        <v>0</v>
      </c>
      <c r="AE23" s="329"/>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56" t="s">
        <v>0</v>
      </c>
      <c r="M26" s="262"/>
      <c r="N26" s="276" t="s">
        <v>289</v>
      </c>
      <c r="O26" s="277"/>
      <c r="P26" s="276" t="s">
        <v>290</v>
      </c>
      <c r="Q26" s="277"/>
      <c r="R26" s="270" t="s">
        <v>291</v>
      </c>
      <c r="S26" s="438"/>
      <c r="T26" s="266" t="s">
        <v>284</v>
      </c>
      <c r="U26" s="166"/>
      <c r="V26" s="276" t="s">
        <v>60</v>
      </c>
      <c r="W26" s="277"/>
      <c r="X26" s="172" t="s">
        <v>288</v>
      </c>
      <c r="Y26" s="172"/>
      <c r="Z26" s="172"/>
      <c r="AA26" s="172"/>
      <c r="AB26" s="172"/>
      <c r="AC26" s="172"/>
      <c r="AD26" s="266" t="s">
        <v>266</v>
      </c>
      <c r="AE26" s="167"/>
      <c r="AH26" s="12"/>
      <c r="AI26" s="12"/>
      <c r="AJ26" s="12"/>
      <c r="AO26" s="12"/>
      <c r="AP26" s="12"/>
      <c r="AT26" s="11"/>
    </row>
    <row r="27" spans="12:46" s="2" customFormat="1" ht="21.95" customHeight="1" x14ac:dyDescent="0.15">
      <c r="L27" s="257"/>
      <c r="M27" s="352"/>
      <c r="N27" s="278"/>
      <c r="O27" s="279"/>
      <c r="P27" s="278"/>
      <c r="Q27" s="279"/>
      <c r="R27" s="272"/>
      <c r="S27" s="439"/>
      <c r="T27" s="268"/>
      <c r="U27" s="268"/>
      <c r="V27" s="278"/>
      <c r="W27" s="279"/>
      <c r="X27" s="278" t="s">
        <v>148</v>
      </c>
      <c r="Y27" s="279"/>
      <c r="Z27" s="382" t="s">
        <v>39</v>
      </c>
      <c r="AA27" s="383"/>
      <c r="AB27" s="382" t="s">
        <v>38</v>
      </c>
      <c r="AC27" s="383"/>
      <c r="AD27" s="268"/>
      <c r="AE27" s="414"/>
      <c r="AH27" s="12"/>
      <c r="AI27" s="377" t="s">
        <v>44</v>
      </c>
      <c r="AJ27" s="377"/>
      <c r="AO27" s="12"/>
      <c r="AP27" s="12"/>
      <c r="AT27" s="11"/>
    </row>
    <row r="28" spans="12:46" s="2" customFormat="1" ht="21.95" customHeight="1" thickBot="1" x14ac:dyDescent="0.2">
      <c r="L28" s="259"/>
      <c r="M28" s="353"/>
      <c r="N28" s="280"/>
      <c r="O28" s="281"/>
      <c r="P28" s="280"/>
      <c r="Q28" s="281"/>
      <c r="R28" s="274"/>
      <c r="S28" s="440"/>
      <c r="T28" s="269"/>
      <c r="U28" s="269"/>
      <c r="V28" s="280"/>
      <c r="W28" s="281"/>
      <c r="X28" s="280"/>
      <c r="Y28" s="281"/>
      <c r="Z28" s="280"/>
      <c r="AA28" s="281"/>
      <c r="AB28" s="280"/>
      <c r="AC28" s="281"/>
      <c r="AD28" s="269"/>
      <c r="AE28" s="415"/>
      <c r="AH28" s="11" t="s">
        <v>130</v>
      </c>
      <c r="AI28" s="12" t="s">
        <v>2</v>
      </c>
      <c r="AJ28" s="12" t="s">
        <v>11</v>
      </c>
      <c r="AO28" s="12"/>
      <c r="AP28" s="12"/>
    </row>
    <row r="29" spans="12:46" s="2" customFormat="1" ht="21.95" customHeight="1" x14ac:dyDescent="0.15">
      <c r="L29" s="296"/>
      <c r="M29" s="297"/>
      <c r="N29" s="249"/>
      <c r="O29" s="250"/>
      <c r="P29" s="249"/>
      <c r="Q29" s="250"/>
      <c r="R29" s="453" t="str">
        <f>IF(N29="","",N29-P29)</f>
        <v/>
      </c>
      <c r="S29" s="454"/>
      <c r="T29" s="249"/>
      <c r="U29" s="250"/>
      <c r="V29" s="379"/>
      <c r="W29" s="380"/>
      <c r="X29" s="251"/>
      <c r="Y29" s="252"/>
      <c r="Z29" s="365" t="str">
        <f>IF(N29="","",AI29)</f>
        <v/>
      </c>
      <c r="AA29" s="365"/>
      <c r="AB29" s="366" t="str">
        <f>IF(N29="","",AJ29)</f>
        <v/>
      </c>
      <c r="AC29" s="367"/>
      <c r="AD29" s="375" t="str">
        <f>IF(N29="","",R29*T29*V29)</f>
        <v/>
      </c>
      <c r="AE29" s="376"/>
      <c r="AH29" s="12" t="b">
        <v>1</v>
      </c>
      <c r="AI29" s="2" t="e">
        <f>IF(AH29=FALSE,"0.0",IF(AH29=TRUE,R29*T29*0.034*$Z$4,"-"))</f>
        <v>#VALUE!</v>
      </c>
      <c r="AJ29" s="2" t="str">
        <f>IF(AH29=FALSE,"0.0",IF(ISERROR(R29*T29*0.034*$AB$4),"-",R29*T29*0.034*$AB$4))</f>
        <v>-</v>
      </c>
      <c r="AO29" s="12"/>
      <c r="AP29" s="12"/>
    </row>
    <row r="30" spans="12:46" s="2" customFormat="1" ht="21.95" customHeight="1" x14ac:dyDescent="0.15">
      <c r="L30" s="294"/>
      <c r="M30" s="295"/>
      <c r="N30" s="288"/>
      <c r="O30" s="289"/>
      <c r="P30" s="288"/>
      <c r="Q30" s="289"/>
      <c r="R30" s="335" t="str">
        <f>IF(N30="","",N30-P30)</f>
        <v/>
      </c>
      <c r="S30" s="336"/>
      <c r="T30" s="288"/>
      <c r="U30" s="289"/>
      <c r="V30" s="244"/>
      <c r="W30" s="245"/>
      <c r="X30" s="253"/>
      <c r="Y30" s="254"/>
      <c r="Z30" s="365" t="str">
        <f>IF(N30="","",AI30)</f>
        <v/>
      </c>
      <c r="AA30" s="365"/>
      <c r="AB30" s="366" t="str">
        <f>IF(N30="","",AJ30)</f>
        <v/>
      </c>
      <c r="AC30" s="367"/>
      <c r="AD30" s="337" t="str">
        <f>IF(N30="","",R30*T30*V30)</f>
        <v/>
      </c>
      <c r="AE30" s="338"/>
      <c r="AH30" s="12" t="b">
        <v>1</v>
      </c>
      <c r="AI30" s="2" t="e">
        <f>IF(AH30=FALSE,"0.0",IF(AH30=TRUE,R30*T30*0.034*$Z$4,"-"))</f>
        <v>#VALUE!</v>
      </c>
      <c r="AJ30" s="2" t="str">
        <f>IF(AH30=FALSE,"0.0",IF(ISERROR(R30*T30*0.034*$AB$4),"-",R30*T30*0.034*$AB$4))</f>
        <v>-</v>
      </c>
      <c r="AO30" s="12"/>
      <c r="AP30" s="12"/>
    </row>
    <row r="31" spans="12:46" s="2" customFormat="1" ht="21.95" customHeight="1" x14ac:dyDescent="0.15">
      <c r="L31" s="294"/>
      <c r="M31" s="295"/>
      <c r="N31" s="288"/>
      <c r="O31" s="289"/>
      <c r="P31" s="288"/>
      <c r="Q31" s="289"/>
      <c r="R31" s="335" t="str">
        <f>IF(N31="","",N31-P31)</f>
        <v/>
      </c>
      <c r="S31" s="336"/>
      <c r="T31" s="288"/>
      <c r="U31" s="289"/>
      <c r="V31" s="244"/>
      <c r="W31" s="245"/>
      <c r="X31" s="253"/>
      <c r="Y31" s="254"/>
      <c r="Z31" s="365" t="str">
        <f>IF(N31="","",AI31)</f>
        <v/>
      </c>
      <c r="AA31" s="365"/>
      <c r="AB31" s="366" t="str">
        <f>IF(N31="","",AJ31)</f>
        <v/>
      </c>
      <c r="AC31" s="367"/>
      <c r="AD31" s="337" t="str">
        <f>IF(N31="","",R31*T31*V31)</f>
        <v/>
      </c>
      <c r="AE31" s="338"/>
      <c r="AH31" s="12" t="b">
        <v>1</v>
      </c>
      <c r="AI31" s="2" t="e">
        <f>IF(AH31=FALSE,"0.0",IF(AH31=TRUE,R31*T31*0.034*$Z$4,"-"))</f>
        <v>#VALUE!</v>
      </c>
      <c r="AJ31" s="2" t="str">
        <f>IF(AH31=FALSE,"0.0",IF(ISERROR(R31*T31*0.034*$AB$4),"-",R31*T31*0.034*$AB$4))</f>
        <v>-</v>
      </c>
      <c r="AO31" s="12"/>
      <c r="AP31" s="12"/>
    </row>
    <row r="32" spans="12:46" s="2" customFormat="1" ht="21.95" customHeight="1" x14ac:dyDescent="0.15">
      <c r="L32" s="294"/>
      <c r="M32" s="295"/>
      <c r="N32" s="288"/>
      <c r="O32" s="289"/>
      <c r="P32" s="288"/>
      <c r="Q32" s="289"/>
      <c r="R32" s="335" t="str">
        <f>IF(N32="","",N32-P32)</f>
        <v/>
      </c>
      <c r="S32" s="336"/>
      <c r="T32" s="288"/>
      <c r="U32" s="289"/>
      <c r="V32" s="244"/>
      <c r="W32" s="245"/>
      <c r="X32" s="253"/>
      <c r="Y32" s="254"/>
      <c r="Z32" s="365" t="str">
        <f>IF(N32="","",AI32)</f>
        <v/>
      </c>
      <c r="AA32" s="365"/>
      <c r="AB32" s="366" t="str">
        <f>IF(N32="","",AJ32)</f>
        <v/>
      </c>
      <c r="AC32" s="367"/>
      <c r="AD32" s="337" t="str">
        <f>IF(N32="","",R32*T32*V32)</f>
        <v/>
      </c>
      <c r="AE32" s="338"/>
      <c r="AH32" s="12" t="b">
        <v>1</v>
      </c>
      <c r="AI32" s="2" t="e">
        <f>IF(AH32=FALSE,"0.0",IF(AH32=TRUE,R32*T32*0.034*$Z$4,"-"))</f>
        <v>#VALUE!</v>
      </c>
      <c r="AJ32" s="2" t="str">
        <f>IF(AH32=FALSE,"0.0",IF(ISERROR(R32*T32*0.034*$AB$4),"-",R32*T32*0.034*$AB$4))</f>
        <v>-</v>
      </c>
      <c r="AO32" s="12"/>
      <c r="AP32" s="12"/>
    </row>
    <row r="33" spans="2:42" s="2" customFormat="1" ht="21.95" customHeight="1" thickBot="1" x14ac:dyDescent="0.2">
      <c r="L33" s="303"/>
      <c r="M33" s="304"/>
      <c r="N33" s="305"/>
      <c r="O33" s="306"/>
      <c r="P33" s="305"/>
      <c r="Q33" s="306"/>
      <c r="R33" s="333" t="str">
        <f>IF(N33="","",N33-P33)</f>
        <v/>
      </c>
      <c r="S33" s="334"/>
      <c r="T33" s="305"/>
      <c r="U33" s="306"/>
      <c r="V33" s="368"/>
      <c r="W33" s="369"/>
      <c r="X33" s="370"/>
      <c r="Y33" s="371"/>
      <c r="Z33" s="372" t="str">
        <f>IF(N33="","",AI33)</f>
        <v/>
      </c>
      <c r="AA33" s="372"/>
      <c r="AB33" s="373" t="str">
        <f>IF(N33="","",AJ33)</f>
        <v/>
      </c>
      <c r="AC33" s="374"/>
      <c r="AD33" s="307" t="str">
        <f>IF(N33="","",R33*T33*V33)</f>
        <v/>
      </c>
      <c r="AE33" s="308"/>
      <c r="AH33" s="12" t="b">
        <v>1</v>
      </c>
      <c r="AI33" s="2" t="e">
        <f>IF(AH33=FALSE,"0.0",IF(AH33=TRUE,R33*T33*0.034*$Z$4,"-"))</f>
        <v>#VALUE!</v>
      </c>
      <c r="AJ33" s="2" t="str">
        <f>IF(AH33=FALSE,"0.0",IF(ISERROR(R33*T33*0.034*$AB$4),"-",R33*T33*0.034*$AB$4))</f>
        <v>-</v>
      </c>
      <c r="AO33" s="12"/>
      <c r="AP33" s="12"/>
    </row>
    <row r="34" spans="2:42" s="2" customFormat="1" ht="21.95" customHeight="1" thickBot="1" x14ac:dyDescent="0.2">
      <c r="L34" s="246" t="s">
        <v>158</v>
      </c>
      <c r="M34" s="247"/>
      <c r="N34" s="247"/>
      <c r="O34" s="247"/>
      <c r="P34" s="247"/>
      <c r="Q34" s="247"/>
      <c r="R34" s="247"/>
      <c r="S34" s="247"/>
      <c r="T34" s="247"/>
      <c r="U34" s="247"/>
      <c r="V34" s="247"/>
      <c r="W34" s="247"/>
      <c r="X34" s="247"/>
      <c r="Y34" s="248"/>
      <c r="Z34" s="327">
        <f>SUM(Z29:AA33)</f>
        <v>0</v>
      </c>
      <c r="AA34" s="330"/>
      <c r="AB34" s="327">
        <f>IF(共通条件・結果!AA7="８地域","-",SUM(AB29:AC33))</f>
        <v>0</v>
      </c>
      <c r="AC34" s="330"/>
      <c r="AD34" s="331">
        <f t="shared" ref="AD34" si="14">SUM(AD29:AE33)</f>
        <v>0</v>
      </c>
      <c r="AE34" s="332"/>
      <c r="AH34" s="12"/>
      <c r="AO34" s="12"/>
      <c r="AP34" s="12"/>
    </row>
    <row r="35" spans="2:42" s="2" customFormat="1" ht="21.75" customHeight="1" x14ac:dyDescent="0.15">
      <c r="L35" s="101" t="s">
        <v>395</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320" t="s">
        <v>232</v>
      </c>
      <c r="M37" s="266"/>
      <c r="N37" s="166" t="s">
        <v>283</v>
      </c>
      <c r="O37" s="166"/>
      <c r="P37" s="166"/>
      <c r="Q37" s="166"/>
      <c r="R37" s="166"/>
      <c r="S37" s="166"/>
      <c r="T37" s="276" t="s">
        <v>292</v>
      </c>
      <c r="U37" s="172"/>
      <c r="V37" s="172"/>
      <c r="W37" s="262"/>
      <c r="X37" s="276" t="s">
        <v>60</v>
      </c>
      <c r="Y37" s="349"/>
      <c r="Z37" s="349"/>
      <c r="AA37" s="277"/>
      <c r="AB37" s="276" t="s">
        <v>266</v>
      </c>
      <c r="AC37" s="172"/>
      <c r="AD37" s="172"/>
      <c r="AE37" s="173"/>
    </row>
    <row r="38" spans="2:42" s="2" customFormat="1" ht="21.75" customHeight="1" x14ac:dyDescent="0.15">
      <c r="L38" s="321"/>
      <c r="M38" s="322"/>
      <c r="N38" s="228"/>
      <c r="O38" s="228"/>
      <c r="P38" s="228"/>
      <c r="Q38" s="228"/>
      <c r="R38" s="228"/>
      <c r="S38" s="228"/>
      <c r="T38" s="310"/>
      <c r="U38" s="258"/>
      <c r="V38" s="258"/>
      <c r="W38" s="352"/>
      <c r="X38" s="278"/>
      <c r="Y38" s="350"/>
      <c r="Z38" s="350"/>
      <c r="AA38" s="279"/>
      <c r="AB38" s="310"/>
      <c r="AC38" s="258"/>
      <c r="AD38" s="258"/>
      <c r="AE38" s="311"/>
    </row>
    <row r="39" spans="2:42" s="2" customFormat="1" ht="21.75" customHeight="1" thickBot="1" x14ac:dyDescent="0.2">
      <c r="L39" s="323"/>
      <c r="M39" s="324"/>
      <c r="N39" s="269" t="s">
        <v>5</v>
      </c>
      <c r="O39" s="269"/>
      <c r="P39" s="282"/>
      <c r="Q39" s="269" t="s">
        <v>128</v>
      </c>
      <c r="R39" s="269"/>
      <c r="S39" s="269"/>
      <c r="T39" s="312"/>
      <c r="U39" s="260"/>
      <c r="V39" s="260"/>
      <c r="W39" s="353"/>
      <c r="X39" s="280"/>
      <c r="Y39" s="351"/>
      <c r="Z39" s="351"/>
      <c r="AA39" s="281"/>
      <c r="AB39" s="312"/>
      <c r="AC39" s="260"/>
      <c r="AD39" s="260"/>
      <c r="AE39" s="313"/>
    </row>
    <row r="40" spans="2:42" s="2" customFormat="1" ht="21.75" customHeight="1" x14ac:dyDescent="0.15">
      <c r="L40" s="296"/>
      <c r="M40" s="297"/>
      <c r="N40" s="354"/>
      <c r="O40" s="355"/>
      <c r="P40" s="355"/>
      <c r="Q40" s="354"/>
      <c r="R40" s="355"/>
      <c r="S40" s="356"/>
      <c r="T40" s="354"/>
      <c r="U40" s="355"/>
      <c r="V40" s="355"/>
      <c r="W40" s="356"/>
      <c r="X40" s="354"/>
      <c r="Y40" s="355"/>
      <c r="Z40" s="355"/>
      <c r="AA40" s="356"/>
      <c r="AB40" s="314" t="str">
        <f>IF(N40="","",N40*Q40*T40*X40)</f>
        <v/>
      </c>
      <c r="AC40" s="315"/>
      <c r="AD40" s="315"/>
      <c r="AE40" s="316"/>
    </row>
    <row r="41" spans="2:42" s="2" customFormat="1" ht="21.75" customHeight="1" thickBot="1" x14ac:dyDescent="0.2">
      <c r="L41" s="325"/>
      <c r="M41" s="326"/>
      <c r="N41" s="357"/>
      <c r="O41" s="358"/>
      <c r="P41" s="358"/>
      <c r="Q41" s="357"/>
      <c r="R41" s="358"/>
      <c r="S41" s="359"/>
      <c r="T41" s="357"/>
      <c r="U41" s="358"/>
      <c r="V41" s="358"/>
      <c r="W41" s="359"/>
      <c r="X41" s="357"/>
      <c r="Y41" s="358"/>
      <c r="Z41" s="358"/>
      <c r="AA41" s="359"/>
      <c r="AB41" s="317" t="str">
        <f>IF(N41="","",N41*Q41*T41*X41)</f>
        <v/>
      </c>
      <c r="AC41" s="318"/>
      <c r="AD41" s="318"/>
      <c r="AE41" s="319"/>
    </row>
    <row r="42" spans="2:42" s="2" customFormat="1" ht="21.75" customHeight="1" thickBot="1" x14ac:dyDescent="0.2">
      <c r="L42" s="246" t="s">
        <v>252</v>
      </c>
      <c r="M42" s="247"/>
      <c r="N42" s="247"/>
      <c r="O42" s="247"/>
      <c r="P42" s="247"/>
      <c r="Q42" s="247"/>
      <c r="R42" s="247"/>
      <c r="S42" s="247"/>
      <c r="T42" s="247"/>
      <c r="U42" s="247"/>
      <c r="V42" s="247"/>
      <c r="W42" s="247"/>
      <c r="X42" s="247"/>
      <c r="Y42" s="247"/>
      <c r="Z42" s="247"/>
      <c r="AA42" s="248"/>
      <c r="AB42" s="327">
        <f>SUM(AB40:AB41)</f>
        <v>0</v>
      </c>
      <c r="AC42" s="328"/>
      <c r="AD42" s="328"/>
      <c r="AE42" s="329"/>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244</v>
      </c>
      <c r="F44" s="4"/>
    </row>
    <row r="45" spans="2:42" s="2" customFormat="1" ht="21.95" customHeight="1" x14ac:dyDescent="0.15">
      <c r="B45" s="339" t="s">
        <v>159</v>
      </c>
      <c r="C45" s="463"/>
      <c r="D45" s="37" t="s">
        <v>31</v>
      </c>
      <c r="E45" s="37"/>
      <c r="F45" s="37"/>
      <c r="G45" s="37"/>
      <c r="H45" s="37"/>
      <c r="I45" s="90"/>
      <c r="J45" s="299">
        <f>$O45+$S$45+$W$45+$AC$45</f>
        <v>0</v>
      </c>
      <c r="K45" s="300"/>
      <c r="L45" s="300"/>
      <c r="M45" s="37" t="s">
        <v>15</v>
      </c>
      <c r="N45" s="7" t="s">
        <v>14</v>
      </c>
      <c r="O45" s="345">
        <f>$D$8*$F$8+$D$9*$F$9+$D$10*$F$10+$D$11*$F$11+$D$12*$F$12+$D$13*$F$13+$D$14*$F$14</f>
        <v>0</v>
      </c>
      <c r="P45" s="345"/>
      <c r="Q45" s="8" t="s">
        <v>237</v>
      </c>
      <c r="R45" s="8"/>
      <c r="S45" s="346">
        <f>$N$21*$P$21+$N$22*$P$22</f>
        <v>0</v>
      </c>
      <c r="T45" s="346"/>
      <c r="U45" s="8" t="s">
        <v>236</v>
      </c>
      <c r="V45" s="8"/>
      <c r="W45" s="346">
        <f>SUM($R$29:$S$33)</f>
        <v>0</v>
      </c>
      <c r="X45" s="346"/>
      <c r="Y45" s="8" t="s">
        <v>235</v>
      </c>
      <c r="Z45" s="37"/>
      <c r="AA45" s="72"/>
      <c r="AB45" s="72"/>
      <c r="AC45" s="346">
        <f>$N$40*$Q$40+$N$41*$Q$41</f>
        <v>0</v>
      </c>
      <c r="AD45" s="346"/>
      <c r="AE45" s="13" t="s">
        <v>215</v>
      </c>
    </row>
    <row r="46" spans="2:42" s="2" customFormat="1" ht="21.95" customHeight="1" x14ac:dyDescent="0.15">
      <c r="B46" s="341"/>
      <c r="C46" s="464"/>
      <c r="D46" s="14" t="s">
        <v>42</v>
      </c>
      <c r="E46" s="93"/>
      <c r="F46" s="93"/>
      <c r="G46" s="93"/>
      <c r="H46" s="93"/>
      <c r="I46" s="100"/>
      <c r="J46" s="94"/>
      <c r="K46" s="95"/>
      <c r="L46" s="95"/>
      <c r="M46" s="93"/>
      <c r="N46" s="96"/>
      <c r="O46" s="97"/>
      <c r="P46" s="97"/>
      <c r="Q46" s="10"/>
      <c r="R46" s="10"/>
      <c r="S46" s="93"/>
      <c r="T46" s="93"/>
      <c r="U46" s="10"/>
      <c r="V46" s="10"/>
      <c r="W46" s="98"/>
      <c r="X46" s="98"/>
      <c r="Y46" s="10"/>
      <c r="Z46" s="14"/>
      <c r="AA46" s="348">
        <f>$Z$15+$Z$23+$Z$34</f>
        <v>0</v>
      </c>
      <c r="AB46" s="348"/>
      <c r="AC46" s="348"/>
      <c r="AD46" s="301" t="s">
        <v>261</v>
      </c>
      <c r="AE46" s="302"/>
    </row>
    <row r="47" spans="2:42" s="2" customFormat="1" ht="21.95" customHeight="1" x14ac:dyDescent="0.15">
      <c r="B47" s="341"/>
      <c r="C47" s="464"/>
      <c r="D47" s="14" t="s">
        <v>43</v>
      </c>
      <c r="E47" s="14"/>
      <c r="F47" s="14"/>
      <c r="G47" s="14"/>
      <c r="H47" s="14"/>
      <c r="I47" s="91"/>
      <c r="J47" s="38"/>
      <c r="K47" s="14"/>
      <c r="L47" s="14"/>
      <c r="M47" s="14"/>
      <c r="N47" s="14"/>
      <c r="O47" s="14"/>
      <c r="P47" s="14"/>
      <c r="Q47" s="14"/>
      <c r="R47" s="14"/>
      <c r="S47" s="14"/>
      <c r="T47" s="14"/>
      <c r="U47" s="14"/>
      <c r="V47" s="14"/>
      <c r="W47" s="14"/>
      <c r="X47" s="14"/>
      <c r="Y47" s="14"/>
      <c r="Z47" s="14"/>
      <c r="AA47" s="348">
        <f>IF(共通条件・結果!AA7="８地域","-",$AB$15+$AB$23+$AB$34)</f>
        <v>0</v>
      </c>
      <c r="AB47" s="348"/>
      <c r="AC47" s="348"/>
      <c r="AD47" s="301" t="s">
        <v>261</v>
      </c>
      <c r="AE47" s="302"/>
    </row>
    <row r="48" spans="2:42" s="2" customFormat="1" ht="21.95" customHeight="1" thickBot="1" x14ac:dyDescent="0.2">
      <c r="B48" s="343"/>
      <c r="C48" s="465"/>
      <c r="D48" s="15" t="s">
        <v>12</v>
      </c>
      <c r="E48" s="15"/>
      <c r="F48" s="15"/>
      <c r="G48" s="15"/>
      <c r="H48" s="15"/>
      <c r="I48" s="89"/>
      <c r="J48" s="35"/>
      <c r="K48" s="15"/>
      <c r="L48" s="15"/>
      <c r="M48" s="15"/>
      <c r="N48" s="15"/>
      <c r="O48" s="15"/>
      <c r="P48" s="15"/>
      <c r="Q48" s="15"/>
      <c r="R48" s="15"/>
      <c r="S48" s="15"/>
      <c r="T48" s="15"/>
      <c r="U48" s="15"/>
      <c r="V48" s="15"/>
      <c r="W48" s="15"/>
      <c r="X48" s="15"/>
      <c r="Y48" s="15"/>
      <c r="Z48" s="5"/>
      <c r="AA48" s="309">
        <f>$AD$15+$AD$23+$AD$34+$AB$42</f>
        <v>0</v>
      </c>
      <c r="AB48" s="309"/>
      <c r="AC48" s="309"/>
      <c r="AD48" s="15" t="s">
        <v>13</v>
      </c>
      <c r="AE48" s="6"/>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algorithmName="SHA-512" hashValue="Vaztej7r/EAYQe+AhXCNys5sOcLdhbWnqzPEsoOG0x6kEYmqfVS0zFo96xSFvdJXE7EAljAy5/YGYBXhIqNrCQ==" saltValue="OqkZ2zQ4hGcnAJtVE4rtew==" spinCount="100000" sheet="1" selectLockedCells="1"/>
  <mergeCells count="273">
    <mergeCell ref="N10:O10"/>
    <mergeCell ref="P10:Q10"/>
    <mergeCell ref="AD46:AE46"/>
    <mergeCell ref="AD47:AE47"/>
    <mergeCell ref="L8:M8"/>
    <mergeCell ref="AB9:AC9"/>
    <mergeCell ref="AB42:AE42"/>
    <mergeCell ref="L42:AA42"/>
    <mergeCell ref="Z15:AA15"/>
    <mergeCell ref="AB15:AC15"/>
    <mergeCell ref="AD15:AE15"/>
    <mergeCell ref="B15:Y15"/>
    <mergeCell ref="Z23:AA23"/>
    <mergeCell ref="AB23:AC23"/>
    <mergeCell ref="AD23:AE23"/>
    <mergeCell ref="Z34:AA34"/>
    <mergeCell ref="AB34:AC34"/>
    <mergeCell ref="AD34:AE34"/>
    <mergeCell ref="L34:Y34"/>
    <mergeCell ref="X22:Y22"/>
    <mergeCell ref="Z22:AA22"/>
    <mergeCell ref="AB22:AC22"/>
    <mergeCell ref="AD22:AE22"/>
    <mergeCell ref="X21:Y21"/>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I6:AJ6"/>
    <mergeCell ref="AM6:AN6"/>
    <mergeCell ref="AP6:AQ6"/>
    <mergeCell ref="AS6:AT6"/>
    <mergeCell ref="T7:U7"/>
    <mergeCell ref="V7:W7"/>
    <mergeCell ref="X7:Y7"/>
    <mergeCell ref="R9:S9"/>
    <mergeCell ref="T9:U9"/>
    <mergeCell ref="V9:W9"/>
    <mergeCell ref="X9:Y9"/>
    <mergeCell ref="Z9:AA9"/>
    <mergeCell ref="AD9:AE9"/>
    <mergeCell ref="P9:Q9"/>
    <mergeCell ref="Z8:AA8"/>
    <mergeCell ref="AB8:AC8"/>
    <mergeCell ref="AD8:AE8"/>
    <mergeCell ref="R8:S8"/>
    <mergeCell ref="T8:U8"/>
    <mergeCell ref="V8:W8"/>
    <mergeCell ref="X8:Y8"/>
    <mergeCell ref="B9:C9"/>
    <mergeCell ref="D9:E9"/>
    <mergeCell ref="F9:G9"/>
    <mergeCell ref="H9:I9"/>
    <mergeCell ref="J9:K9"/>
    <mergeCell ref="L9:M9"/>
    <mergeCell ref="N9:O9"/>
    <mergeCell ref="N8:O8"/>
    <mergeCell ref="P8:Q8"/>
    <mergeCell ref="B8:C8"/>
    <mergeCell ref="D8:E8"/>
    <mergeCell ref="F8:G8"/>
    <mergeCell ref="H8:I8"/>
    <mergeCell ref="J8:K8"/>
    <mergeCell ref="F10:G10"/>
    <mergeCell ref="T11:U11"/>
    <mergeCell ref="V11:W11"/>
    <mergeCell ref="X11:Y11"/>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J12:K12"/>
    <mergeCell ref="L12:M12"/>
    <mergeCell ref="AB13:AC13"/>
    <mergeCell ref="AD13:AE13"/>
    <mergeCell ref="R13:S13"/>
    <mergeCell ref="T13:U13"/>
    <mergeCell ref="V13:W13"/>
    <mergeCell ref="X13:Y13"/>
    <mergeCell ref="Z13:AA13"/>
    <mergeCell ref="P13:Q13"/>
    <mergeCell ref="AD18:AE20"/>
    <mergeCell ref="X19:Y20"/>
    <mergeCell ref="Z19:AA20"/>
    <mergeCell ref="AB19:AC20"/>
    <mergeCell ref="AI19:AJ19"/>
    <mergeCell ref="AS19:AT19"/>
    <mergeCell ref="AD14:AE14"/>
    <mergeCell ref="X18:AC18"/>
    <mergeCell ref="AD21:AE21"/>
    <mergeCell ref="Z21:AA21"/>
    <mergeCell ref="AB21:AC21"/>
    <mergeCell ref="B14:C14"/>
    <mergeCell ref="D14:E14"/>
    <mergeCell ref="F14:G14"/>
    <mergeCell ref="H14:I14"/>
    <mergeCell ref="J14:K14"/>
    <mergeCell ref="L14:M14"/>
    <mergeCell ref="N14:O14"/>
    <mergeCell ref="P14:Q14"/>
    <mergeCell ref="AS16:AT16"/>
    <mergeCell ref="R14:S14"/>
    <mergeCell ref="T14:U14"/>
    <mergeCell ref="V14:W14"/>
    <mergeCell ref="X14:Y14"/>
    <mergeCell ref="Z14:AA14"/>
    <mergeCell ref="AB14:AC14"/>
    <mergeCell ref="AD26:AE28"/>
    <mergeCell ref="X27:Y28"/>
    <mergeCell ref="Z27:AA28"/>
    <mergeCell ref="AB27:AC28"/>
    <mergeCell ref="AI27:AJ27"/>
    <mergeCell ref="L26:M28"/>
    <mergeCell ref="N26:O28"/>
    <mergeCell ref="P26:Q28"/>
    <mergeCell ref="R26:S28"/>
    <mergeCell ref="T26:U28"/>
    <mergeCell ref="V26:W28"/>
    <mergeCell ref="X26:AC26"/>
    <mergeCell ref="AD32:AE32"/>
    <mergeCell ref="X29:Y29"/>
    <mergeCell ref="Z29:AA29"/>
    <mergeCell ref="AB29:AC29"/>
    <mergeCell ref="AD29:AE29"/>
    <mergeCell ref="L30:M30"/>
    <mergeCell ref="N30:O30"/>
    <mergeCell ref="P30:Q30"/>
    <mergeCell ref="R30:S30"/>
    <mergeCell ref="T30:U30"/>
    <mergeCell ref="V30:W30"/>
    <mergeCell ref="L29:M29"/>
    <mergeCell ref="N29:O29"/>
    <mergeCell ref="P29:Q29"/>
    <mergeCell ref="R29:S29"/>
    <mergeCell ref="T29:U29"/>
    <mergeCell ref="V29:W29"/>
    <mergeCell ref="X30:Y30"/>
    <mergeCell ref="Z30:AA30"/>
    <mergeCell ref="AB30:AC30"/>
    <mergeCell ref="AD30:AE30"/>
    <mergeCell ref="S45:T45"/>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A46:AC46"/>
    <mergeCell ref="W45:X45"/>
    <mergeCell ref="B45:C48"/>
    <mergeCell ref="AC45:AD45"/>
    <mergeCell ref="AA47:AC47"/>
    <mergeCell ref="AA48:AC48"/>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0:AE40"/>
    <mergeCell ref="N41:P41"/>
    <mergeCell ref="L40:M40"/>
    <mergeCell ref="L41:M41"/>
    <mergeCell ref="L33:M33"/>
    <mergeCell ref="N33:O33"/>
    <mergeCell ref="P33:Q33"/>
    <mergeCell ref="R33:S33"/>
    <mergeCell ref="T33:U33"/>
    <mergeCell ref="V33:W33"/>
    <mergeCell ref="T41:W41"/>
    <mergeCell ref="Q41:S41"/>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s>
  <phoneticPr fontId="4"/>
  <conditionalFormatting sqref="B8:Y14">
    <cfRule type="expression" dxfId="163" priority="183" stopIfTrue="1">
      <formula>$AH$3&lt;&gt;2</formula>
    </cfRule>
  </conditionalFormatting>
  <conditionalFormatting sqref="J45:J46">
    <cfRule type="expression" dxfId="162" priority="1288" stopIfTrue="1">
      <formula>$J$45=0</formula>
    </cfRule>
  </conditionalFormatting>
  <conditionalFormatting sqref="J45:L45">
    <cfRule type="expression" dxfId="161" priority="359">
      <formula>$AH$3&lt;&gt;2</formula>
    </cfRule>
  </conditionalFormatting>
  <conditionalFormatting sqref="L29:Q33">
    <cfRule type="expression" dxfId="160" priority="101" stopIfTrue="1">
      <formula>$AH$3&lt;&gt;2</formula>
    </cfRule>
  </conditionalFormatting>
  <conditionalFormatting sqref="L21:Y22">
    <cfRule type="expression" dxfId="159" priority="155" stopIfTrue="1">
      <formula>$AH$3&lt;&gt;2</formula>
    </cfRule>
  </conditionalFormatting>
  <conditionalFormatting sqref="L40:AA41">
    <cfRule type="expression" dxfId="158" priority="63" stopIfTrue="1">
      <formula>$AH$3&lt;&gt;2</formula>
    </cfRule>
  </conditionalFormatting>
  <conditionalFormatting sqref="O45:P45">
    <cfRule type="expression" dxfId="157" priority="358">
      <formula>$AH$3&lt;&gt;2</formula>
    </cfRule>
  </conditionalFormatting>
  <conditionalFormatting sqref="O45:P46">
    <cfRule type="expression" dxfId="156" priority="1289" stopIfTrue="1">
      <formula>$O$45=0</formula>
    </cfRule>
  </conditionalFormatting>
  <conditionalFormatting sqref="R29:S33">
    <cfRule type="expression" dxfId="155" priority="11">
      <formula>$AH$3&lt;&gt;2</formula>
    </cfRule>
  </conditionalFormatting>
  <conditionalFormatting sqref="S45:T45">
    <cfRule type="expression" dxfId="154" priority="357">
      <formula>$AH$3&lt;&gt;2</formula>
    </cfRule>
  </conditionalFormatting>
  <conditionalFormatting sqref="S45:T46">
    <cfRule type="expression" dxfId="153" priority="1287" stopIfTrue="1">
      <formula>$S$45=0</formula>
    </cfRule>
  </conditionalFormatting>
  <conditionalFormatting sqref="T8:Y14">
    <cfRule type="expression" dxfId="152" priority="351">
      <formula>$AL8=TRUE</formula>
    </cfRule>
  </conditionalFormatting>
  <conditionalFormatting sqref="T29:Y33">
    <cfRule type="expression" dxfId="151" priority="95" stopIfTrue="1">
      <formula>$AH$3&lt;&gt;2</formula>
    </cfRule>
  </conditionalFormatting>
  <conditionalFormatting sqref="W45:X45">
    <cfRule type="expression" dxfId="150" priority="356">
      <formula>$AH$3&lt;&gt;2</formula>
    </cfRule>
  </conditionalFormatting>
  <conditionalFormatting sqref="W46:X46">
    <cfRule type="expression" dxfId="149" priority="1296" stopIfTrue="1">
      <formula>$W$45=0</formula>
    </cfRule>
  </conditionalFormatting>
  <conditionalFormatting sqref="Z4:AC4">
    <cfRule type="expression" dxfId="148" priority="61">
      <formula>$AH$3&lt;&gt;2</formula>
    </cfRule>
  </conditionalFormatting>
  <conditionalFormatting sqref="Z8:AE15">
    <cfRule type="expression" dxfId="147" priority="37">
      <formula>$AH$3&lt;&gt;2</formula>
    </cfRule>
  </conditionalFormatting>
  <conditionalFormatting sqref="Z21:AE23">
    <cfRule type="expression" dxfId="146" priority="28">
      <formula>$AH$3&lt;&gt;2</formula>
    </cfRule>
  </conditionalFormatting>
  <conditionalFormatting sqref="Z29:AE34">
    <cfRule type="expression" dxfId="145" priority="5">
      <formula>$AH$3&lt;&gt;2</formula>
    </cfRule>
  </conditionalFormatting>
  <conditionalFormatting sqref="AA46:AC48">
    <cfRule type="expression" dxfId="144" priority="1">
      <formula>$AH$3&lt;&gt;2</formula>
    </cfRule>
  </conditionalFormatting>
  <conditionalFormatting sqref="AB40:AE41">
    <cfRule type="expression" dxfId="143" priority="3">
      <formula>$AH$3&lt;&gt;2</formula>
    </cfRule>
  </conditionalFormatting>
  <conditionalFormatting sqref="AC45:AD45">
    <cfRule type="expression" dxfId="142" priority="355">
      <formula>$AH$3&lt;&gt;2</formula>
    </cfRule>
  </conditionalFormatting>
  <conditionalFormatting sqref="AE8:AE14">
    <cfRule type="expression" dxfId="141" priority="395">
      <formula>$AH$3&lt;&gt;2</formula>
    </cfRule>
  </conditionalFormatting>
  <conditionalFormatting sqref="AE40:AE42">
    <cfRule type="expression" dxfId="140" priority="360">
      <formula>$AH$3&lt;&gt;2</formula>
    </cfRule>
  </conditionalFormatting>
  <dataValidations count="3">
    <dataValidation type="list" showInputMessage="1" showErrorMessage="1" sqref="V29:W33 X40:X41 V21:W22 P8:Q14" xr:uid="{00000000-0002-0000-0300-000000000000}">
      <formula1>"1.0,0.7,0.05,0.15,0"</formula1>
    </dataValidation>
    <dataValidation type="list" allowBlank="1" showInputMessage="1" showErrorMessage="1" sqref="N8:N14 T21:T22" xr:uid="{00000000-0002-0000-0300-000001000000}">
      <formula1>"　,雨戸,ｼｬｯﾀｰ,障子,風除室"</formula1>
    </dataValidation>
    <dataValidation type="list" allowBlank="1" showInputMessage="1" showErrorMessage="1" sqref="T40:T41" xr:uid="{00000000-0002-0000-0300-000002000000}">
      <formula1>"4.55,17.0"</formula1>
    </dataValidation>
  </dataValidations>
  <pageMargins left="0.70866141732283472" right="0.70866141732283472" top="0.74803149606299213" bottom="0.74803149606299213" header="0.31496062992125984" footer="0.31496062992125984"/>
  <pageSetup paperSize="9" scale="76" orientation="portrait" r:id="rId1"/>
  <headerFooter>
    <oddHeader xml:space="preserve">&amp;RVer3.6
</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8481"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48482"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48483"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48484"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48485"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48486"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48487"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48488"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48489"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48490"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48491"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48492"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48493"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8494"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48495"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8496"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48497"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48498"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48499"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48500"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48501"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48520" r:id="rId25" name="Check Box 40">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8521" r:id="rId26" name="Check Box 41">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8522" r:id="rId27" name="Check Box 42">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B1:AT110"/>
  <sheetViews>
    <sheetView workbookViewId="0"/>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421" t="s">
        <v>107</v>
      </c>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H2" s="140" t="s">
        <v>376</v>
      </c>
    </row>
    <row r="3" spans="2:46" s="2" customFormat="1" ht="24.95" customHeight="1" thickBot="1" x14ac:dyDescent="0.2">
      <c r="AH3" s="147">
        <f>共通条件・結果!AH3</f>
        <v>1</v>
      </c>
    </row>
    <row r="4" spans="2:46" s="2" customFormat="1" ht="21.95" customHeight="1" thickBot="1" x14ac:dyDescent="0.2">
      <c r="B4" s="4" t="s">
        <v>129</v>
      </c>
      <c r="D4" s="4"/>
      <c r="F4" s="4"/>
      <c r="V4" s="426" t="s">
        <v>24</v>
      </c>
      <c r="W4" s="427"/>
      <c r="X4" s="427"/>
      <c r="Y4" s="427"/>
      <c r="Z4" s="428">
        <f>IF(共通条件・結果!AA7="８地域","0.528",IF(共通条件・結果!AA7="７地域",0.49,IF(共通条件・結果!AA7="６地域",0.498,IF(共通条件・結果!AA7="５地域",0.5,IF(共通条件・結果!AA7="４地域",0.508,IF(共通条件・結果!AA7="３地域",0.487,IF(共通条件・結果!AA7="２地域",0.527,IF(共通条件・結果!AA7="１地域",0.56))))))))</f>
        <v>0.48699999999999999</v>
      </c>
      <c r="AA4" s="429"/>
      <c r="AB4" s="430">
        <f>IF(共通条件・結果!AA7="８地域","-",IF(共通条件・結果!AA7="７地域",0.843,IF(共通条件・結果!AA7="６地域",0.833,IF(共通条件・結果!AA7="５地域",0.846,IF(共通条件・結果!AA7="４地域",0.724,IF(共通条件・結果!AA7="３地域",0.751,IF(共通条件・結果!AA7="２地域",0.766,IF(共通条件・結果!AA7="１地域",0.823))))))))</f>
        <v>0.751</v>
      </c>
      <c r="AC4" s="431"/>
    </row>
    <row r="5" spans="2:46" s="2" customFormat="1" ht="21.95" customHeight="1" x14ac:dyDescent="0.15">
      <c r="B5" s="256" t="s">
        <v>3</v>
      </c>
      <c r="C5" s="262"/>
      <c r="D5" s="166" t="s">
        <v>283</v>
      </c>
      <c r="E5" s="166"/>
      <c r="F5" s="166"/>
      <c r="G5" s="166"/>
      <c r="H5" s="266" t="s">
        <v>284</v>
      </c>
      <c r="I5" s="166"/>
      <c r="J5" s="276" t="s">
        <v>149</v>
      </c>
      <c r="K5" s="349"/>
      <c r="L5" s="349"/>
      <c r="M5" s="277"/>
      <c r="N5" s="266" t="s">
        <v>6</v>
      </c>
      <c r="O5" s="166"/>
      <c r="P5" s="266" t="s">
        <v>60</v>
      </c>
      <c r="Q5" s="166"/>
      <c r="R5" s="413" t="s">
        <v>41</v>
      </c>
      <c r="S5" s="346"/>
      <c r="T5" s="346"/>
      <c r="U5" s="346"/>
      <c r="V5" s="346"/>
      <c r="W5" s="346"/>
      <c r="X5" s="346"/>
      <c r="Y5" s="346"/>
      <c r="Z5" s="266" t="s">
        <v>285</v>
      </c>
      <c r="AA5" s="166"/>
      <c r="AB5" s="266" t="s">
        <v>286</v>
      </c>
      <c r="AC5" s="166"/>
      <c r="AD5" s="266" t="s">
        <v>266</v>
      </c>
      <c r="AE5" s="167"/>
    </row>
    <row r="6" spans="2:46" s="2" customFormat="1" ht="21.95" customHeight="1" x14ac:dyDescent="0.15">
      <c r="B6" s="257"/>
      <c r="C6" s="352"/>
      <c r="D6" s="422" t="s">
        <v>5</v>
      </c>
      <c r="E6" s="423"/>
      <c r="F6" s="432" t="s">
        <v>4</v>
      </c>
      <c r="G6" s="433"/>
      <c r="H6" s="268"/>
      <c r="I6" s="268"/>
      <c r="J6" s="278" t="s">
        <v>148</v>
      </c>
      <c r="K6" s="279"/>
      <c r="L6" s="382" t="s">
        <v>174</v>
      </c>
      <c r="M6" s="383"/>
      <c r="N6" s="267"/>
      <c r="O6" s="268"/>
      <c r="P6" s="267"/>
      <c r="Q6" s="268"/>
      <c r="R6" s="382" t="s">
        <v>40</v>
      </c>
      <c r="S6" s="416"/>
      <c r="T6" s="418" t="s">
        <v>287</v>
      </c>
      <c r="U6" s="419"/>
      <c r="V6" s="419"/>
      <c r="W6" s="419"/>
      <c r="X6" s="419"/>
      <c r="Y6" s="420"/>
      <c r="Z6" s="267"/>
      <c r="AA6" s="268"/>
      <c r="AB6" s="267"/>
      <c r="AC6" s="268"/>
      <c r="AD6" s="268"/>
      <c r="AE6" s="414"/>
      <c r="AI6" s="258" t="s">
        <v>44</v>
      </c>
      <c r="AJ6" s="258"/>
      <c r="AK6" s="11"/>
      <c r="AL6" s="11"/>
      <c r="AM6" s="258" t="s">
        <v>9</v>
      </c>
      <c r="AN6" s="258"/>
      <c r="AO6" s="11"/>
      <c r="AP6" s="258" t="s">
        <v>45</v>
      </c>
      <c r="AQ6" s="258"/>
      <c r="AS6" s="258" t="s">
        <v>58</v>
      </c>
      <c r="AT6" s="258"/>
    </row>
    <row r="7" spans="2:46" s="2" customFormat="1" ht="21.95" customHeight="1" thickBot="1" x14ac:dyDescent="0.2">
      <c r="B7" s="259"/>
      <c r="C7" s="353"/>
      <c r="D7" s="424"/>
      <c r="E7" s="425"/>
      <c r="F7" s="434"/>
      <c r="G7" s="353"/>
      <c r="H7" s="269"/>
      <c r="I7" s="269"/>
      <c r="J7" s="280"/>
      <c r="K7" s="281"/>
      <c r="L7" s="280"/>
      <c r="M7" s="281"/>
      <c r="N7" s="269"/>
      <c r="O7" s="269"/>
      <c r="P7" s="269"/>
      <c r="Q7" s="269"/>
      <c r="R7" s="280"/>
      <c r="S7" s="417"/>
      <c r="T7" s="353" t="s">
        <v>7</v>
      </c>
      <c r="U7" s="312"/>
      <c r="V7" s="411" t="s">
        <v>8</v>
      </c>
      <c r="W7" s="412"/>
      <c r="X7" s="353" t="s">
        <v>1</v>
      </c>
      <c r="Y7" s="312"/>
      <c r="Z7" s="269"/>
      <c r="AA7" s="269"/>
      <c r="AB7" s="269"/>
      <c r="AC7" s="269"/>
      <c r="AD7" s="269"/>
      <c r="AE7" s="415"/>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96"/>
      <c r="C8" s="297"/>
      <c r="D8" s="249"/>
      <c r="E8" s="286"/>
      <c r="F8" s="291"/>
      <c r="G8" s="250"/>
      <c r="H8" s="249"/>
      <c r="I8" s="250"/>
      <c r="J8" s="472"/>
      <c r="K8" s="473"/>
      <c r="L8" s="474"/>
      <c r="M8" s="475"/>
      <c r="N8" s="379"/>
      <c r="O8" s="380"/>
      <c r="P8" s="451"/>
      <c r="Q8" s="452"/>
      <c r="R8" s="461"/>
      <c r="S8" s="462"/>
      <c r="T8" s="446"/>
      <c r="U8" s="447"/>
      <c r="V8" s="446"/>
      <c r="W8" s="448"/>
      <c r="X8" s="449"/>
      <c r="Y8" s="450"/>
      <c r="Z8" s="441" t="str">
        <f t="shared" ref="Z8:Z14" si="0">IF(D8="","",AI8)</f>
        <v/>
      </c>
      <c r="AA8" s="441"/>
      <c r="AB8" s="441" t="str">
        <f t="shared" ref="AB8:AB14" si="1">IF(D8="","",IF(ISERROR(AJ8),"-",AJ8))</f>
        <v/>
      </c>
      <c r="AC8" s="441"/>
      <c r="AD8" s="442" t="str">
        <f t="shared" ref="AD8:AD14" si="2">IF(D8="","",D8*F8*AS8*P8)</f>
        <v/>
      </c>
      <c r="AE8" s="443"/>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IF(共通条件・結果!$AA$7="８地域",0.01*(16+19*(2*V8+X8)/T8),0.01*(16+24*(2*V8+X8)/T8))</f>
        <v>#DIV/0!</v>
      </c>
      <c r="AQ8" s="2" t="e">
        <f t="shared" ref="AQ8:AQ14" si="5">0.01*(5+20*(3*V8+X8)/T8)</f>
        <v>#DIV/0!</v>
      </c>
      <c r="AS8" s="2">
        <f>IF(AT8="FALSE",H8,IF(N8="風除室",1/((1/H8)+0.1),0.5*H8+0.5*(1/((1/H8)+AT8))))</f>
        <v>0</v>
      </c>
      <c r="AT8" s="11" t="str">
        <f t="shared" ref="AT8:AT14" si="6">IF(N8="","FALSE",IF(N8="雨戸",0.1,IF(N8="ｼｬｯﾀｰ",0.1,IF(N8="障子",0.18,IF(N8="風除室",0.1)))))</f>
        <v>FALSE</v>
      </c>
    </row>
    <row r="9" spans="2:46" s="2" customFormat="1" ht="21.95" customHeight="1" x14ac:dyDescent="0.15">
      <c r="B9" s="294"/>
      <c r="C9" s="295"/>
      <c r="D9" s="288"/>
      <c r="E9" s="298"/>
      <c r="F9" s="290"/>
      <c r="G9" s="289"/>
      <c r="H9" s="288"/>
      <c r="I9" s="289"/>
      <c r="J9" s="292"/>
      <c r="K9" s="293"/>
      <c r="L9" s="288"/>
      <c r="M9" s="289"/>
      <c r="N9" s="244"/>
      <c r="O9" s="245"/>
      <c r="P9" s="409"/>
      <c r="Q9" s="410"/>
      <c r="R9" s="292"/>
      <c r="S9" s="460"/>
      <c r="T9" s="404"/>
      <c r="U9" s="405"/>
      <c r="V9" s="404"/>
      <c r="W9" s="406"/>
      <c r="X9" s="407"/>
      <c r="Y9" s="408"/>
      <c r="Z9" s="365" t="str">
        <f t="shared" si="0"/>
        <v/>
      </c>
      <c r="AA9" s="365"/>
      <c r="AB9" s="365" t="str">
        <f t="shared" si="1"/>
        <v/>
      </c>
      <c r="AC9" s="365"/>
      <c r="AD9" s="365" t="str">
        <f>IF(D9="","",D9*F9*AS9*P9)</f>
        <v/>
      </c>
      <c r="AE9" s="403"/>
      <c r="AH9" s="12" t="b">
        <v>1</v>
      </c>
      <c r="AI9" s="2">
        <f t="shared" si="3"/>
        <v>0</v>
      </c>
      <c r="AJ9" s="2">
        <f t="shared" si="4"/>
        <v>0</v>
      </c>
      <c r="AL9" s="12" t="b">
        <v>1</v>
      </c>
      <c r="AM9" s="2" t="str">
        <f t="shared" ref="AM9:AM14" si="7">IF(AL9=TRUE,"0.93",IF(ISERROR(AP9),"エラー",IF(AP9&gt;0.93,"0.93",AP9)))</f>
        <v>0.93</v>
      </c>
      <c r="AN9" s="2" t="str">
        <f t="shared" ref="AN9:AN14" si="8">IF(AL9=TRUE,"0.51",IF(ISERROR(AQ9),"エラー",IF(AQ9&gt;0.72,"0.72",AQ9)))</f>
        <v>0.51</v>
      </c>
      <c r="AP9" s="2" t="e">
        <f>IF(共通条件・結果!$AA$7="８地域",0.01*(16+19*(2*V9+X9)/T9),0.01*(16+24*(2*V9+X9)/T9))</f>
        <v>#DIV/0!</v>
      </c>
      <c r="AQ9" s="2" t="e">
        <f t="shared" si="5"/>
        <v>#DIV/0!</v>
      </c>
      <c r="AS9" s="2">
        <f>IF(AT9="FALSE",H9,IF(N9="風除室",1/((1/H9)+0.1),0.5*H9+0.5*(1/((1/H9)+AT9))))</f>
        <v>0</v>
      </c>
      <c r="AT9" s="11" t="str">
        <f t="shared" si="6"/>
        <v>FALSE</v>
      </c>
    </row>
    <row r="10" spans="2:46" s="2" customFormat="1" ht="21.95" customHeight="1" x14ac:dyDescent="0.15">
      <c r="B10" s="294"/>
      <c r="C10" s="295"/>
      <c r="D10" s="288"/>
      <c r="E10" s="298"/>
      <c r="F10" s="290"/>
      <c r="G10" s="289"/>
      <c r="H10" s="288"/>
      <c r="I10" s="289"/>
      <c r="J10" s="292"/>
      <c r="K10" s="293"/>
      <c r="L10" s="288"/>
      <c r="M10" s="289"/>
      <c r="N10" s="244"/>
      <c r="O10" s="245"/>
      <c r="P10" s="409"/>
      <c r="Q10" s="410"/>
      <c r="R10" s="292"/>
      <c r="S10" s="460"/>
      <c r="T10" s="404"/>
      <c r="U10" s="405"/>
      <c r="V10" s="404"/>
      <c r="W10" s="406"/>
      <c r="X10" s="407"/>
      <c r="Y10" s="408"/>
      <c r="Z10" s="365" t="str">
        <f t="shared" si="0"/>
        <v/>
      </c>
      <c r="AA10" s="365"/>
      <c r="AB10" s="365" t="str">
        <f t="shared" si="1"/>
        <v/>
      </c>
      <c r="AC10" s="365"/>
      <c r="AD10" s="365" t="str">
        <f t="shared" si="2"/>
        <v/>
      </c>
      <c r="AE10" s="403"/>
      <c r="AH10" s="12" t="b">
        <v>1</v>
      </c>
      <c r="AI10" s="2">
        <f t="shared" si="3"/>
        <v>0</v>
      </c>
      <c r="AJ10" s="2">
        <f t="shared" si="4"/>
        <v>0</v>
      </c>
      <c r="AL10" s="12" t="b">
        <v>1</v>
      </c>
      <c r="AM10" s="2" t="str">
        <f t="shared" si="7"/>
        <v>0.93</v>
      </c>
      <c r="AN10" s="2" t="str">
        <f t="shared" si="8"/>
        <v>0.51</v>
      </c>
      <c r="AP10" s="2" t="e">
        <f>IF(共通条件・結果!$AA$7="８地域",0.01*(16+19*(2*V10+X10)/T10),0.01*(16+24*(2*V10+X10)/T10))</f>
        <v>#DIV/0!</v>
      </c>
      <c r="AQ10" s="2" t="e">
        <f t="shared" si="5"/>
        <v>#DIV/0!</v>
      </c>
      <c r="AS10" s="2">
        <f t="shared" ref="AS10:AS14" si="9">IF(AT10="FALSE",H10,IF(N10="風除室",1/((1/H10)+0.1),0.5*H10+0.5*(1/((1/H10)+AT10))))</f>
        <v>0</v>
      </c>
      <c r="AT10" s="11" t="str">
        <f t="shared" si="6"/>
        <v>FALSE</v>
      </c>
    </row>
    <row r="11" spans="2:46" s="2" customFormat="1" ht="21.95" customHeight="1" x14ac:dyDescent="0.15">
      <c r="B11" s="294"/>
      <c r="C11" s="295"/>
      <c r="D11" s="288"/>
      <c r="E11" s="298"/>
      <c r="F11" s="290"/>
      <c r="G11" s="289"/>
      <c r="H11" s="288"/>
      <c r="I11" s="289"/>
      <c r="J11" s="292"/>
      <c r="K11" s="293"/>
      <c r="L11" s="288"/>
      <c r="M11" s="289"/>
      <c r="N11" s="244"/>
      <c r="O11" s="245"/>
      <c r="P11" s="409"/>
      <c r="Q11" s="410"/>
      <c r="R11" s="292"/>
      <c r="S11" s="460"/>
      <c r="T11" s="404"/>
      <c r="U11" s="405"/>
      <c r="V11" s="404"/>
      <c r="W11" s="406"/>
      <c r="X11" s="407"/>
      <c r="Y11" s="408"/>
      <c r="Z11" s="365" t="str">
        <f t="shared" si="0"/>
        <v/>
      </c>
      <c r="AA11" s="365"/>
      <c r="AB11" s="365" t="str">
        <f t="shared" si="1"/>
        <v/>
      </c>
      <c r="AC11" s="365"/>
      <c r="AD11" s="365" t="str">
        <f t="shared" si="2"/>
        <v/>
      </c>
      <c r="AE11" s="403"/>
      <c r="AH11" s="12" t="b">
        <v>1</v>
      </c>
      <c r="AI11" s="2">
        <f t="shared" si="3"/>
        <v>0</v>
      </c>
      <c r="AJ11" s="2">
        <f t="shared" si="4"/>
        <v>0</v>
      </c>
      <c r="AL11" s="12" t="b">
        <v>1</v>
      </c>
      <c r="AM11" s="2" t="str">
        <f t="shared" si="7"/>
        <v>0.93</v>
      </c>
      <c r="AN11" s="2" t="str">
        <f t="shared" si="8"/>
        <v>0.51</v>
      </c>
      <c r="AP11" s="2" t="e">
        <f>IF(共通条件・結果!$AA$7="８地域",0.01*(16+19*(2*V11+X11)/T11),0.01*(16+24*(2*V11+X11)/T11))</f>
        <v>#DIV/0!</v>
      </c>
      <c r="AQ11" s="2" t="e">
        <f t="shared" si="5"/>
        <v>#DIV/0!</v>
      </c>
      <c r="AS11" s="2">
        <f t="shared" si="9"/>
        <v>0</v>
      </c>
      <c r="AT11" s="11" t="str">
        <f t="shared" si="6"/>
        <v>FALSE</v>
      </c>
    </row>
    <row r="12" spans="2:46" s="2" customFormat="1" ht="21.95" customHeight="1" x14ac:dyDescent="0.15">
      <c r="B12" s="294"/>
      <c r="C12" s="295"/>
      <c r="D12" s="288"/>
      <c r="E12" s="298"/>
      <c r="F12" s="290"/>
      <c r="G12" s="289"/>
      <c r="H12" s="288"/>
      <c r="I12" s="289"/>
      <c r="J12" s="292"/>
      <c r="K12" s="293"/>
      <c r="L12" s="288"/>
      <c r="M12" s="289"/>
      <c r="N12" s="244"/>
      <c r="O12" s="245"/>
      <c r="P12" s="409"/>
      <c r="Q12" s="410"/>
      <c r="R12" s="292"/>
      <c r="S12" s="460"/>
      <c r="T12" s="404"/>
      <c r="U12" s="405"/>
      <c r="V12" s="404"/>
      <c r="W12" s="406"/>
      <c r="X12" s="407"/>
      <c r="Y12" s="408"/>
      <c r="Z12" s="366" t="str">
        <f t="shared" si="0"/>
        <v/>
      </c>
      <c r="AA12" s="367"/>
      <c r="AB12" s="365" t="str">
        <f t="shared" si="1"/>
        <v/>
      </c>
      <c r="AC12" s="365"/>
      <c r="AD12" s="365" t="str">
        <f t="shared" si="2"/>
        <v/>
      </c>
      <c r="AE12" s="403"/>
      <c r="AH12" s="12" t="b">
        <v>1</v>
      </c>
      <c r="AI12" s="2">
        <f t="shared" si="3"/>
        <v>0</v>
      </c>
      <c r="AJ12" s="2">
        <f t="shared" si="4"/>
        <v>0</v>
      </c>
      <c r="AL12" s="12" t="b">
        <v>1</v>
      </c>
      <c r="AM12" s="2" t="str">
        <f t="shared" si="7"/>
        <v>0.93</v>
      </c>
      <c r="AN12" s="2" t="str">
        <f t="shared" si="8"/>
        <v>0.51</v>
      </c>
      <c r="AP12" s="2" t="e">
        <f>IF(共通条件・結果!$AA$7="８地域",0.01*(16+19*(2*V12+X12)/T12),0.01*(16+24*(2*V12+X12)/T12))</f>
        <v>#DIV/0!</v>
      </c>
      <c r="AQ12" s="2" t="e">
        <f t="shared" si="5"/>
        <v>#DIV/0!</v>
      </c>
      <c r="AS12" s="2">
        <f t="shared" si="9"/>
        <v>0</v>
      </c>
      <c r="AT12" s="11" t="str">
        <f t="shared" si="6"/>
        <v>FALSE</v>
      </c>
    </row>
    <row r="13" spans="2:46" s="2" customFormat="1" ht="21.95" customHeight="1" x14ac:dyDescent="0.15">
      <c r="B13" s="294"/>
      <c r="C13" s="295"/>
      <c r="D13" s="288"/>
      <c r="E13" s="298"/>
      <c r="F13" s="290"/>
      <c r="G13" s="289"/>
      <c r="H13" s="288"/>
      <c r="I13" s="289"/>
      <c r="J13" s="292"/>
      <c r="K13" s="293"/>
      <c r="L13" s="288"/>
      <c r="M13" s="289"/>
      <c r="N13" s="244"/>
      <c r="O13" s="245"/>
      <c r="P13" s="409"/>
      <c r="Q13" s="410"/>
      <c r="R13" s="292"/>
      <c r="S13" s="460"/>
      <c r="T13" s="404"/>
      <c r="U13" s="405"/>
      <c r="V13" s="404"/>
      <c r="W13" s="406"/>
      <c r="X13" s="407"/>
      <c r="Y13" s="408"/>
      <c r="Z13" s="366" t="str">
        <f t="shared" si="0"/>
        <v/>
      </c>
      <c r="AA13" s="367"/>
      <c r="AB13" s="365" t="str">
        <f t="shared" si="1"/>
        <v/>
      </c>
      <c r="AC13" s="365"/>
      <c r="AD13" s="365" t="str">
        <f t="shared" si="2"/>
        <v/>
      </c>
      <c r="AE13" s="403"/>
      <c r="AH13" s="12" t="b">
        <v>1</v>
      </c>
      <c r="AI13" s="2">
        <f t="shared" si="3"/>
        <v>0</v>
      </c>
      <c r="AJ13" s="2">
        <f t="shared" si="4"/>
        <v>0</v>
      </c>
      <c r="AL13" s="12" t="b">
        <v>1</v>
      </c>
      <c r="AM13" s="2" t="str">
        <f t="shared" si="7"/>
        <v>0.93</v>
      </c>
      <c r="AN13" s="2" t="str">
        <f t="shared" si="8"/>
        <v>0.51</v>
      </c>
      <c r="AP13" s="2" t="e">
        <f>IF(共通条件・結果!$AA$7="８地域",0.01*(16+19*(2*V13+X13)/T13),0.01*(16+24*(2*V13+X13)/T13))</f>
        <v>#DIV/0!</v>
      </c>
      <c r="AQ13" s="2" t="e">
        <f t="shared" si="5"/>
        <v>#DIV/0!</v>
      </c>
      <c r="AS13" s="2">
        <f t="shared" si="9"/>
        <v>0</v>
      </c>
      <c r="AT13" s="11" t="str">
        <f t="shared" si="6"/>
        <v>FALSE</v>
      </c>
    </row>
    <row r="14" spans="2:46" s="2" customFormat="1" ht="21.95" customHeight="1" thickBot="1" x14ac:dyDescent="0.2">
      <c r="B14" s="303"/>
      <c r="C14" s="304"/>
      <c r="D14" s="305"/>
      <c r="E14" s="384"/>
      <c r="F14" s="385"/>
      <c r="G14" s="306"/>
      <c r="H14" s="305"/>
      <c r="I14" s="306"/>
      <c r="J14" s="455"/>
      <c r="K14" s="456"/>
      <c r="L14" s="457"/>
      <c r="M14" s="458"/>
      <c r="N14" s="391"/>
      <c r="O14" s="392"/>
      <c r="P14" s="401"/>
      <c r="Q14" s="402"/>
      <c r="R14" s="455"/>
      <c r="S14" s="459"/>
      <c r="T14" s="394"/>
      <c r="U14" s="395"/>
      <c r="V14" s="394"/>
      <c r="W14" s="396"/>
      <c r="X14" s="397"/>
      <c r="Y14" s="398"/>
      <c r="Z14" s="399" t="str">
        <f t="shared" si="0"/>
        <v/>
      </c>
      <c r="AA14" s="400"/>
      <c r="AB14" s="389" t="str">
        <f t="shared" si="1"/>
        <v/>
      </c>
      <c r="AC14" s="389"/>
      <c r="AD14" s="389" t="str">
        <f t="shared" si="2"/>
        <v/>
      </c>
      <c r="AE14" s="390"/>
      <c r="AH14" s="12" t="b">
        <v>1</v>
      </c>
      <c r="AI14" s="2">
        <f t="shared" si="3"/>
        <v>0</v>
      </c>
      <c r="AJ14" s="2">
        <f t="shared" si="4"/>
        <v>0</v>
      </c>
      <c r="AL14" s="12" t="b">
        <v>1</v>
      </c>
      <c r="AM14" s="2" t="str">
        <f t="shared" si="7"/>
        <v>0.93</v>
      </c>
      <c r="AN14" s="2" t="str">
        <f t="shared" si="8"/>
        <v>0.51</v>
      </c>
      <c r="AP14" s="2" t="e">
        <f>IF(共通条件・結果!$AA$7="８地域",0.01*(16+19*(2*V14+X14)/T14),0.01*(16+24*(2*V14+X14)/T14))</f>
        <v>#DIV/0!</v>
      </c>
      <c r="AQ14" s="2" t="e">
        <f t="shared" si="5"/>
        <v>#DIV/0!</v>
      </c>
      <c r="AS14" s="2">
        <f t="shared" si="9"/>
        <v>0</v>
      </c>
      <c r="AT14" s="11" t="str">
        <f t="shared" si="6"/>
        <v>FALSE</v>
      </c>
    </row>
    <row r="15" spans="2:46" s="2" customFormat="1" ht="21.95" customHeight="1" thickBot="1" x14ac:dyDescent="0.2">
      <c r="B15" s="386" t="s">
        <v>108</v>
      </c>
      <c r="C15" s="387"/>
      <c r="D15" s="387"/>
      <c r="E15" s="387"/>
      <c r="F15" s="387"/>
      <c r="G15" s="387"/>
      <c r="H15" s="387"/>
      <c r="I15" s="387"/>
      <c r="J15" s="387"/>
      <c r="K15" s="387"/>
      <c r="L15" s="387"/>
      <c r="M15" s="387"/>
      <c r="N15" s="387"/>
      <c r="O15" s="387"/>
      <c r="P15" s="387"/>
      <c r="Q15" s="387"/>
      <c r="R15" s="387"/>
      <c r="S15" s="387"/>
      <c r="T15" s="387"/>
      <c r="U15" s="387"/>
      <c r="V15" s="387"/>
      <c r="W15" s="387"/>
      <c r="X15" s="387"/>
      <c r="Y15" s="388"/>
      <c r="Z15" s="327">
        <f>SUM(Z8:AA14)</f>
        <v>0</v>
      </c>
      <c r="AA15" s="330"/>
      <c r="AB15" s="327">
        <f>IF(共通条件・結果!AA7="８地域","-",SUM(AB8:AC14))</f>
        <v>0</v>
      </c>
      <c r="AC15" s="330"/>
      <c r="AD15" s="327">
        <f t="shared" ref="AD15" si="10">SUM(AD8:AE14)</f>
        <v>0</v>
      </c>
      <c r="AE15" s="329"/>
      <c r="AH15" s="12"/>
      <c r="AL15" s="12"/>
      <c r="AT15" s="11"/>
    </row>
    <row r="16" spans="2:46" s="2" customFormat="1" ht="21.75" customHeight="1" x14ac:dyDescent="0.15">
      <c r="L16" s="34"/>
      <c r="AS16" s="258"/>
      <c r="AT16" s="258"/>
    </row>
    <row r="17" spans="12:46" s="2" customFormat="1" ht="21.95" customHeight="1" thickBot="1" x14ac:dyDescent="0.2">
      <c r="L17" s="4" t="s">
        <v>69</v>
      </c>
      <c r="M17" s="4"/>
      <c r="N17" s="4"/>
      <c r="P17" s="4"/>
    </row>
    <row r="18" spans="12:46" s="2" customFormat="1" ht="21.95" customHeight="1" x14ac:dyDescent="0.15">
      <c r="L18" s="256" t="s">
        <v>10</v>
      </c>
      <c r="M18" s="172"/>
      <c r="N18" s="261" t="s">
        <v>283</v>
      </c>
      <c r="O18" s="172"/>
      <c r="P18" s="172"/>
      <c r="Q18" s="262"/>
      <c r="R18" s="266" t="s">
        <v>284</v>
      </c>
      <c r="S18" s="166"/>
      <c r="T18" s="270" t="s">
        <v>6</v>
      </c>
      <c r="U18" s="271"/>
      <c r="V18" s="276" t="s">
        <v>60</v>
      </c>
      <c r="W18" s="277"/>
      <c r="X18" s="172" t="s">
        <v>288</v>
      </c>
      <c r="Y18" s="172"/>
      <c r="Z18" s="172"/>
      <c r="AA18" s="172"/>
      <c r="AB18" s="172"/>
      <c r="AC18" s="172"/>
      <c r="AD18" s="276" t="s">
        <v>266</v>
      </c>
      <c r="AE18" s="173"/>
    </row>
    <row r="19" spans="12:46" s="2" customFormat="1" ht="21.95" customHeight="1" x14ac:dyDescent="0.15">
      <c r="L19" s="257"/>
      <c r="M19" s="258"/>
      <c r="N19" s="263"/>
      <c r="O19" s="264"/>
      <c r="P19" s="264"/>
      <c r="Q19" s="265"/>
      <c r="R19" s="267"/>
      <c r="S19" s="268"/>
      <c r="T19" s="272"/>
      <c r="U19" s="273"/>
      <c r="V19" s="278"/>
      <c r="W19" s="279"/>
      <c r="X19" s="278" t="s">
        <v>148</v>
      </c>
      <c r="Y19" s="279"/>
      <c r="Z19" s="322" t="s">
        <v>39</v>
      </c>
      <c r="AA19" s="228"/>
      <c r="AB19" s="322" t="s">
        <v>38</v>
      </c>
      <c r="AC19" s="228"/>
      <c r="AD19" s="310"/>
      <c r="AE19" s="311"/>
      <c r="AH19" s="12"/>
      <c r="AI19" s="377" t="s">
        <v>44</v>
      </c>
      <c r="AJ19" s="377"/>
      <c r="AS19" s="258" t="s">
        <v>58</v>
      </c>
      <c r="AT19" s="258"/>
    </row>
    <row r="20" spans="12:46" s="2" customFormat="1" ht="21.95" customHeight="1" thickBot="1" x14ac:dyDescent="0.2">
      <c r="L20" s="259"/>
      <c r="M20" s="260"/>
      <c r="N20" s="282" t="s">
        <v>5</v>
      </c>
      <c r="O20" s="283"/>
      <c r="P20" s="189" t="s">
        <v>128</v>
      </c>
      <c r="Q20" s="189"/>
      <c r="R20" s="269"/>
      <c r="S20" s="269"/>
      <c r="T20" s="274"/>
      <c r="U20" s="275"/>
      <c r="V20" s="280"/>
      <c r="W20" s="281"/>
      <c r="X20" s="280"/>
      <c r="Y20" s="281"/>
      <c r="Z20" s="269"/>
      <c r="AA20" s="269"/>
      <c r="AB20" s="269"/>
      <c r="AC20" s="269"/>
      <c r="AD20" s="312"/>
      <c r="AE20" s="313"/>
      <c r="AH20" s="11" t="s">
        <v>130</v>
      </c>
      <c r="AI20" s="12" t="s">
        <v>2</v>
      </c>
      <c r="AJ20" s="12" t="s">
        <v>11</v>
      </c>
      <c r="AS20" s="2" t="s">
        <v>56</v>
      </c>
      <c r="AT20" s="2" t="s">
        <v>54</v>
      </c>
    </row>
    <row r="21" spans="12:46" s="2" customFormat="1" ht="21.95" customHeight="1" x14ac:dyDescent="0.15">
      <c r="L21" s="284"/>
      <c r="M21" s="285"/>
      <c r="N21" s="249"/>
      <c r="O21" s="286"/>
      <c r="P21" s="287"/>
      <c r="Q21" s="287"/>
      <c r="R21" s="249"/>
      <c r="S21" s="250"/>
      <c r="T21" s="249"/>
      <c r="U21" s="250"/>
      <c r="V21" s="379"/>
      <c r="W21" s="380"/>
      <c r="X21" s="251"/>
      <c r="Y21" s="252"/>
      <c r="Z21" s="372" t="str">
        <f>IF(N21="","",AI21)</f>
        <v/>
      </c>
      <c r="AA21" s="372"/>
      <c r="AB21" s="372" t="str">
        <f>IF(N21="","",IF(ISERROR(AJ21),"-",AJ21))</f>
        <v/>
      </c>
      <c r="AC21" s="372"/>
      <c r="AD21" s="372" t="str">
        <f>IF(N21="","",N21*P21*AS21*V21)</f>
        <v/>
      </c>
      <c r="AE21" s="378"/>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239"/>
      <c r="M22" s="240"/>
      <c r="N22" s="241"/>
      <c r="O22" s="242"/>
      <c r="P22" s="243"/>
      <c r="Q22" s="243"/>
      <c r="R22" s="241"/>
      <c r="S22" s="240"/>
      <c r="T22" s="241"/>
      <c r="U22" s="240"/>
      <c r="V22" s="244"/>
      <c r="W22" s="245"/>
      <c r="X22" s="253"/>
      <c r="Y22" s="254"/>
      <c r="Z22" s="317" t="str">
        <f>IF(N22="","",AI22)</f>
        <v/>
      </c>
      <c r="AA22" s="381"/>
      <c r="AB22" s="317" t="str">
        <f>IF(N22="","",IF(ISERROR(AJ22),"-",AJ22))</f>
        <v/>
      </c>
      <c r="AC22" s="381"/>
      <c r="AD22" s="317" t="str">
        <f>IF(N22="","",N22*P22*AS22*V22)</f>
        <v/>
      </c>
      <c r="AE22" s="319"/>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246" t="s">
        <v>109</v>
      </c>
      <c r="M23" s="247"/>
      <c r="N23" s="247"/>
      <c r="O23" s="247"/>
      <c r="P23" s="247"/>
      <c r="Q23" s="247"/>
      <c r="R23" s="247"/>
      <c r="S23" s="247"/>
      <c r="T23" s="247"/>
      <c r="U23" s="247"/>
      <c r="V23" s="247"/>
      <c r="W23" s="247"/>
      <c r="X23" s="247"/>
      <c r="Y23" s="248"/>
      <c r="Z23" s="327">
        <f>SUM(Z21:AA22)</f>
        <v>0</v>
      </c>
      <c r="AA23" s="330"/>
      <c r="AB23" s="327">
        <f t="shared" ref="AB23" si="11">SUM(AB21:AC22)</f>
        <v>0</v>
      </c>
      <c r="AC23" s="330"/>
      <c r="AD23" s="327">
        <f t="shared" ref="AD23" si="12">SUM(AD21:AE22)</f>
        <v>0</v>
      </c>
      <c r="AE23" s="329"/>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56" t="s">
        <v>0</v>
      </c>
      <c r="M26" s="262"/>
      <c r="N26" s="276" t="s">
        <v>289</v>
      </c>
      <c r="O26" s="277"/>
      <c r="P26" s="276" t="s">
        <v>290</v>
      </c>
      <c r="Q26" s="277"/>
      <c r="R26" s="270" t="s">
        <v>291</v>
      </c>
      <c r="S26" s="438"/>
      <c r="T26" s="266" t="s">
        <v>284</v>
      </c>
      <c r="U26" s="166"/>
      <c r="V26" s="276" t="s">
        <v>60</v>
      </c>
      <c r="W26" s="277"/>
      <c r="X26" s="172" t="s">
        <v>288</v>
      </c>
      <c r="Y26" s="172"/>
      <c r="Z26" s="172"/>
      <c r="AA26" s="172"/>
      <c r="AB26" s="172"/>
      <c r="AC26" s="172"/>
      <c r="AD26" s="266" t="s">
        <v>266</v>
      </c>
      <c r="AE26" s="167"/>
      <c r="AH26" s="12"/>
      <c r="AI26" s="12"/>
      <c r="AJ26" s="12"/>
      <c r="AO26" s="12"/>
      <c r="AP26" s="12"/>
      <c r="AT26" s="11"/>
    </row>
    <row r="27" spans="12:46" s="2" customFormat="1" ht="21.95" customHeight="1" x14ac:dyDescent="0.15">
      <c r="L27" s="257"/>
      <c r="M27" s="352"/>
      <c r="N27" s="278"/>
      <c r="O27" s="279"/>
      <c r="P27" s="278"/>
      <c r="Q27" s="279"/>
      <c r="R27" s="272"/>
      <c r="S27" s="439"/>
      <c r="T27" s="268"/>
      <c r="U27" s="268"/>
      <c r="V27" s="278"/>
      <c r="W27" s="279"/>
      <c r="X27" s="278" t="s">
        <v>148</v>
      </c>
      <c r="Y27" s="279"/>
      <c r="Z27" s="382" t="s">
        <v>39</v>
      </c>
      <c r="AA27" s="383"/>
      <c r="AB27" s="382" t="s">
        <v>38</v>
      </c>
      <c r="AC27" s="383"/>
      <c r="AD27" s="268"/>
      <c r="AE27" s="414"/>
      <c r="AH27" s="12"/>
      <c r="AI27" s="377" t="s">
        <v>44</v>
      </c>
      <c r="AJ27" s="377"/>
      <c r="AO27" s="12"/>
      <c r="AP27" s="12"/>
      <c r="AT27" s="11"/>
    </row>
    <row r="28" spans="12:46" s="2" customFormat="1" ht="21.95" customHeight="1" thickBot="1" x14ac:dyDescent="0.2">
      <c r="L28" s="259"/>
      <c r="M28" s="353"/>
      <c r="N28" s="280"/>
      <c r="O28" s="281"/>
      <c r="P28" s="280"/>
      <c r="Q28" s="281"/>
      <c r="R28" s="274"/>
      <c r="S28" s="440"/>
      <c r="T28" s="269"/>
      <c r="U28" s="269"/>
      <c r="V28" s="280"/>
      <c r="W28" s="281"/>
      <c r="X28" s="280"/>
      <c r="Y28" s="281"/>
      <c r="Z28" s="280"/>
      <c r="AA28" s="281"/>
      <c r="AB28" s="280"/>
      <c r="AC28" s="281"/>
      <c r="AD28" s="269"/>
      <c r="AE28" s="415"/>
      <c r="AH28" s="11" t="s">
        <v>130</v>
      </c>
      <c r="AI28" s="12" t="s">
        <v>2</v>
      </c>
      <c r="AJ28" s="12" t="s">
        <v>11</v>
      </c>
      <c r="AO28" s="12"/>
      <c r="AP28" s="12"/>
    </row>
    <row r="29" spans="12:46" s="2" customFormat="1" ht="21.95" customHeight="1" x14ac:dyDescent="0.15">
      <c r="L29" s="296"/>
      <c r="M29" s="297"/>
      <c r="N29" s="249"/>
      <c r="O29" s="250"/>
      <c r="P29" s="249"/>
      <c r="Q29" s="250"/>
      <c r="R29" s="470" t="str">
        <f>IF(N29="","",N29-P29)</f>
        <v/>
      </c>
      <c r="S29" s="471"/>
      <c r="T29" s="249"/>
      <c r="U29" s="250"/>
      <c r="V29" s="379"/>
      <c r="W29" s="380"/>
      <c r="X29" s="251"/>
      <c r="Y29" s="252"/>
      <c r="Z29" s="365" t="str">
        <f>IF(N29="","",AI29)</f>
        <v/>
      </c>
      <c r="AA29" s="365"/>
      <c r="AB29" s="366" t="str">
        <f>IF(N29="","",AJ29)</f>
        <v/>
      </c>
      <c r="AC29" s="367"/>
      <c r="AD29" s="375" t="str">
        <f>IF(N29="","",R29*T29*V29)</f>
        <v/>
      </c>
      <c r="AE29" s="376"/>
      <c r="AH29" s="12" t="b">
        <v>1</v>
      </c>
      <c r="AI29" s="2" t="e">
        <f>IF(AH29=FALSE,"0.0",IF(AH29=TRUE,R29*T29*0.034*$Z$4,"-"))</f>
        <v>#VALUE!</v>
      </c>
      <c r="AJ29" s="2" t="str">
        <f>IF(AH29=FALSE,"0.0",IF(ISERROR(R29*T29*0.034*$AB$4),"-",R29*T29*0.034*$AB$4))</f>
        <v>-</v>
      </c>
      <c r="AO29" s="12"/>
      <c r="AP29" s="12"/>
    </row>
    <row r="30" spans="12:46" s="2" customFormat="1" ht="21.95" customHeight="1" x14ac:dyDescent="0.15">
      <c r="L30" s="294"/>
      <c r="M30" s="295"/>
      <c r="N30" s="288"/>
      <c r="O30" s="289"/>
      <c r="P30" s="288"/>
      <c r="Q30" s="289"/>
      <c r="R30" s="466" t="str">
        <f>IF(N30="","",N30-P30)</f>
        <v/>
      </c>
      <c r="S30" s="467"/>
      <c r="T30" s="288"/>
      <c r="U30" s="289"/>
      <c r="V30" s="244"/>
      <c r="W30" s="245"/>
      <c r="X30" s="253"/>
      <c r="Y30" s="254"/>
      <c r="Z30" s="365" t="str">
        <f>IF(N30="","",AI30)</f>
        <v/>
      </c>
      <c r="AA30" s="365"/>
      <c r="AB30" s="366" t="str">
        <f>IF(N30="","",AJ30)</f>
        <v/>
      </c>
      <c r="AC30" s="367"/>
      <c r="AD30" s="337" t="str">
        <f>IF(N30="","",R30*T30*V30)</f>
        <v/>
      </c>
      <c r="AE30" s="338"/>
      <c r="AH30" s="12" t="b">
        <v>1</v>
      </c>
      <c r="AI30" s="2" t="e">
        <f>IF(AH30=FALSE,"0.0",IF(AH30=TRUE,R30*T30*0.034*$Z$4,"-"))</f>
        <v>#VALUE!</v>
      </c>
      <c r="AJ30" s="2" t="str">
        <f>IF(AH30=FALSE,"0.0",IF(ISERROR(R30*T30*0.034*$AB$4),"-",R30*T30*0.034*$AB$4))</f>
        <v>-</v>
      </c>
      <c r="AO30" s="12"/>
      <c r="AP30" s="12"/>
    </row>
    <row r="31" spans="12:46" s="2" customFormat="1" ht="21.95" customHeight="1" x14ac:dyDescent="0.15">
      <c r="L31" s="294"/>
      <c r="M31" s="295"/>
      <c r="N31" s="288"/>
      <c r="O31" s="289"/>
      <c r="P31" s="288"/>
      <c r="Q31" s="289"/>
      <c r="R31" s="466" t="str">
        <f>IF(N31="","",N31-P31)</f>
        <v/>
      </c>
      <c r="S31" s="467"/>
      <c r="T31" s="288"/>
      <c r="U31" s="289"/>
      <c r="V31" s="244"/>
      <c r="W31" s="245"/>
      <c r="X31" s="253"/>
      <c r="Y31" s="254"/>
      <c r="Z31" s="365" t="str">
        <f>IF(N31="","",AI31)</f>
        <v/>
      </c>
      <c r="AA31" s="365"/>
      <c r="AB31" s="366" t="str">
        <f>IF(N31="","",AJ31)</f>
        <v/>
      </c>
      <c r="AC31" s="367"/>
      <c r="AD31" s="337" t="str">
        <f>IF(N31="","",R31*T31*V31)</f>
        <v/>
      </c>
      <c r="AE31" s="338"/>
      <c r="AH31" s="12" t="b">
        <v>1</v>
      </c>
      <c r="AI31" s="2" t="e">
        <f>IF(AH31=FALSE,"0.0",IF(AH31=TRUE,R31*T31*0.034*$Z$4,"-"))</f>
        <v>#VALUE!</v>
      </c>
      <c r="AJ31" s="2" t="str">
        <f>IF(AH31=FALSE,"0.0",IF(ISERROR(R31*T31*0.034*$AB$4),"-",R31*T31*0.034*$AB$4))</f>
        <v>-</v>
      </c>
      <c r="AO31" s="12"/>
      <c r="AP31" s="12"/>
    </row>
    <row r="32" spans="12:46" s="2" customFormat="1" ht="21.95" customHeight="1" x14ac:dyDescent="0.15">
      <c r="L32" s="294"/>
      <c r="M32" s="295"/>
      <c r="N32" s="288"/>
      <c r="O32" s="289"/>
      <c r="P32" s="288"/>
      <c r="Q32" s="289"/>
      <c r="R32" s="466" t="str">
        <f>IF(N32="","",N32-P32)</f>
        <v/>
      </c>
      <c r="S32" s="467"/>
      <c r="T32" s="288"/>
      <c r="U32" s="289"/>
      <c r="V32" s="244"/>
      <c r="W32" s="245"/>
      <c r="X32" s="253"/>
      <c r="Y32" s="254"/>
      <c r="Z32" s="365" t="str">
        <f>IF(N32="","",AI32)</f>
        <v/>
      </c>
      <c r="AA32" s="365"/>
      <c r="AB32" s="366" t="str">
        <f>IF(N32="","",AJ32)</f>
        <v/>
      </c>
      <c r="AC32" s="367"/>
      <c r="AD32" s="337" t="str">
        <f>IF(N32="","",R32*T32*V32)</f>
        <v/>
      </c>
      <c r="AE32" s="338"/>
      <c r="AH32" s="12" t="b">
        <v>1</v>
      </c>
      <c r="AI32" s="2" t="e">
        <f>IF(AH32=FALSE,"0.0",IF(AH32=TRUE,R32*T32*0.034*$Z$4,"-"))</f>
        <v>#VALUE!</v>
      </c>
      <c r="AJ32" s="2" t="str">
        <f>IF(AH32=FALSE,"0.0",IF(ISERROR(R32*T32*0.034*$AB$4),"-",R32*T32*0.034*$AB$4))</f>
        <v>-</v>
      </c>
      <c r="AO32" s="12"/>
      <c r="AP32" s="12"/>
    </row>
    <row r="33" spans="2:42" s="2" customFormat="1" ht="21.95" customHeight="1" thickBot="1" x14ac:dyDescent="0.2">
      <c r="L33" s="303"/>
      <c r="M33" s="304"/>
      <c r="N33" s="305"/>
      <c r="O33" s="306"/>
      <c r="P33" s="305"/>
      <c r="Q33" s="306"/>
      <c r="R33" s="468" t="str">
        <f>IF(N33="","",N33-P33)</f>
        <v/>
      </c>
      <c r="S33" s="469"/>
      <c r="T33" s="305"/>
      <c r="U33" s="306"/>
      <c r="V33" s="368"/>
      <c r="W33" s="369"/>
      <c r="X33" s="370"/>
      <c r="Y33" s="371"/>
      <c r="Z33" s="372" t="str">
        <f>IF(N33="","",AI33)</f>
        <v/>
      </c>
      <c r="AA33" s="372"/>
      <c r="AB33" s="373" t="str">
        <f>IF(N33="","",AJ33)</f>
        <v/>
      </c>
      <c r="AC33" s="374"/>
      <c r="AD33" s="307" t="str">
        <f>IF(N33="","",R33*T33*V33)</f>
        <v/>
      </c>
      <c r="AE33" s="308"/>
      <c r="AH33" s="12" t="b">
        <v>1</v>
      </c>
      <c r="AI33" s="2" t="e">
        <f>IF(AH33=FALSE,"0.0",IF(AH33=TRUE,R33*T33*0.034*$Z$4,"-"))</f>
        <v>#VALUE!</v>
      </c>
      <c r="AJ33" s="2" t="str">
        <f>IF(AH33=FALSE,"0.0",IF(ISERROR(R33*T33*0.034*$AB$4),"-",R33*T33*0.034*$AB$4))</f>
        <v>-</v>
      </c>
      <c r="AO33" s="12"/>
      <c r="AP33" s="12"/>
    </row>
    <row r="34" spans="2:42" s="2" customFormat="1" ht="21.95" customHeight="1" thickBot="1" x14ac:dyDescent="0.2">
      <c r="L34" s="246" t="s">
        <v>110</v>
      </c>
      <c r="M34" s="247"/>
      <c r="N34" s="247"/>
      <c r="O34" s="247"/>
      <c r="P34" s="247"/>
      <c r="Q34" s="247"/>
      <c r="R34" s="247"/>
      <c r="S34" s="247"/>
      <c r="T34" s="247"/>
      <c r="U34" s="247"/>
      <c r="V34" s="247"/>
      <c r="W34" s="247"/>
      <c r="X34" s="247"/>
      <c r="Y34" s="248"/>
      <c r="Z34" s="327">
        <f>SUM(Z29:AA33)</f>
        <v>0</v>
      </c>
      <c r="AA34" s="330"/>
      <c r="AB34" s="327">
        <f>IF(共通条件・結果!AA7="８地域","-",SUM(AB29:AC33))</f>
        <v>0</v>
      </c>
      <c r="AC34" s="330"/>
      <c r="AD34" s="331">
        <f t="shared" ref="AD34" si="13">SUM(AD29:AE33)</f>
        <v>0</v>
      </c>
      <c r="AE34" s="332"/>
      <c r="AH34" s="12"/>
      <c r="AO34" s="12"/>
      <c r="AP34" s="12"/>
    </row>
    <row r="35" spans="2:42" s="2" customFormat="1" ht="21.75" customHeight="1" x14ac:dyDescent="0.15">
      <c r="L35" s="101" t="s">
        <v>395</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320" t="s">
        <v>232</v>
      </c>
      <c r="M37" s="266"/>
      <c r="N37" s="166" t="s">
        <v>283</v>
      </c>
      <c r="O37" s="166"/>
      <c r="P37" s="166"/>
      <c r="Q37" s="166"/>
      <c r="R37" s="166"/>
      <c r="S37" s="166"/>
      <c r="T37" s="276" t="s">
        <v>292</v>
      </c>
      <c r="U37" s="172"/>
      <c r="V37" s="172"/>
      <c r="W37" s="262"/>
      <c r="X37" s="276" t="s">
        <v>60</v>
      </c>
      <c r="Y37" s="349"/>
      <c r="Z37" s="349"/>
      <c r="AA37" s="277"/>
      <c r="AB37" s="276" t="s">
        <v>266</v>
      </c>
      <c r="AC37" s="172"/>
      <c r="AD37" s="172"/>
      <c r="AE37" s="173"/>
    </row>
    <row r="38" spans="2:42" s="2" customFormat="1" ht="21.75" customHeight="1" x14ac:dyDescent="0.15">
      <c r="L38" s="321"/>
      <c r="M38" s="322"/>
      <c r="N38" s="228"/>
      <c r="O38" s="228"/>
      <c r="P38" s="228"/>
      <c r="Q38" s="228"/>
      <c r="R38" s="228"/>
      <c r="S38" s="228"/>
      <c r="T38" s="310"/>
      <c r="U38" s="258"/>
      <c r="V38" s="258"/>
      <c r="W38" s="352"/>
      <c r="X38" s="278"/>
      <c r="Y38" s="350"/>
      <c r="Z38" s="350"/>
      <c r="AA38" s="279"/>
      <c r="AB38" s="310"/>
      <c r="AC38" s="258"/>
      <c r="AD38" s="258"/>
      <c r="AE38" s="311"/>
    </row>
    <row r="39" spans="2:42" s="2" customFormat="1" ht="21.75" customHeight="1" thickBot="1" x14ac:dyDescent="0.2">
      <c r="L39" s="323"/>
      <c r="M39" s="324"/>
      <c r="N39" s="269" t="s">
        <v>5</v>
      </c>
      <c r="O39" s="269"/>
      <c r="P39" s="282"/>
      <c r="Q39" s="269" t="s">
        <v>128</v>
      </c>
      <c r="R39" s="269"/>
      <c r="S39" s="269"/>
      <c r="T39" s="312"/>
      <c r="U39" s="260"/>
      <c r="V39" s="260"/>
      <c r="W39" s="353"/>
      <c r="X39" s="280"/>
      <c r="Y39" s="351"/>
      <c r="Z39" s="351"/>
      <c r="AA39" s="281"/>
      <c r="AB39" s="312"/>
      <c r="AC39" s="260"/>
      <c r="AD39" s="260"/>
      <c r="AE39" s="313"/>
    </row>
    <row r="40" spans="2:42" s="2" customFormat="1" ht="21.75" customHeight="1" x14ac:dyDescent="0.15">
      <c r="L40" s="296"/>
      <c r="M40" s="297"/>
      <c r="N40" s="354"/>
      <c r="O40" s="355"/>
      <c r="P40" s="355"/>
      <c r="Q40" s="354"/>
      <c r="R40" s="355"/>
      <c r="S40" s="356"/>
      <c r="T40" s="354"/>
      <c r="U40" s="355"/>
      <c r="V40" s="355"/>
      <c r="W40" s="356"/>
      <c r="X40" s="354"/>
      <c r="Y40" s="355"/>
      <c r="Z40" s="355"/>
      <c r="AA40" s="356"/>
      <c r="AB40" s="314" t="str">
        <f>IF(N40="","",N40*Q40*T40*X40)</f>
        <v/>
      </c>
      <c r="AC40" s="315"/>
      <c r="AD40" s="315"/>
      <c r="AE40" s="316"/>
    </row>
    <row r="41" spans="2:42" s="2" customFormat="1" ht="21.75" customHeight="1" thickBot="1" x14ac:dyDescent="0.2">
      <c r="L41" s="325"/>
      <c r="M41" s="326"/>
      <c r="N41" s="357"/>
      <c r="O41" s="358"/>
      <c r="P41" s="358"/>
      <c r="Q41" s="357"/>
      <c r="R41" s="358"/>
      <c r="S41" s="359"/>
      <c r="T41" s="357"/>
      <c r="U41" s="358"/>
      <c r="V41" s="358"/>
      <c r="W41" s="359"/>
      <c r="X41" s="357"/>
      <c r="Y41" s="358"/>
      <c r="Z41" s="358"/>
      <c r="AA41" s="359"/>
      <c r="AB41" s="317" t="str">
        <f>IF(N41="","",N41*Q41*T41*X41)</f>
        <v/>
      </c>
      <c r="AC41" s="318"/>
      <c r="AD41" s="318"/>
      <c r="AE41" s="319"/>
    </row>
    <row r="42" spans="2:42" s="2" customFormat="1" ht="21.75" customHeight="1" thickBot="1" x14ac:dyDescent="0.2">
      <c r="L42" s="246" t="s">
        <v>251</v>
      </c>
      <c r="M42" s="247"/>
      <c r="N42" s="247"/>
      <c r="O42" s="247"/>
      <c r="P42" s="247"/>
      <c r="Q42" s="247"/>
      <c r="R42" s="247"/>
      <c r="S42" s="247"/>
      <c r="T42" s="247"/>
      <c r="U42" s="247"/>
      <c r="V42" s="247"/>
      <c r="W42" s="247"/>
      <c r="X42" s="247"/>
      <c r="Y42" s="247"/>
      <c r="Z42" s="247"/>
      <c r="AA42" s="248"/>
      <c r="AB42" s="327">
        <f>SUM(AB40:AB41)</f>
        <v>0</v>
      </c>
      <c r="AC42" s="328"/>
      <c r="AD42" s="328"/>
      <c r="AE42" s="329"/>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243</v>
      </c>
      <c r="F44" s="4"/>
    </row>
    <row r="45" spans="2:42" s="2" customFormat="1" ht="21.95" customHeight="1" x14ac:dyDescent="0.15">
      <c r="B45" s="339" t="s">
        <v>111</v>
      </c>
      <c r="C45" s="340"/>
      <c r="D45" s="36" t="s">
        <v>31</v>
      </c>
      <c r="E45" s="37"/>
      <c r="F45" s="37"/>
      <c r="G45" s="37"/>
      <c r="H45" s="37"/>
      <c r="I45" s="37"/>
      <c r="J45" s="299">
        <f>$O45+$S$45+$W$45+$AC$45</f>
        <v>0</v>
      </c>
      <c r="K45" s="300"/>
      <c r="L45" s="300"/>
      <c r="M45" s="37" t="s">
        <v>15</v>
      </c>
      <c r="N45" s="7" t="s">
        <v>14</v>
      </c>
      <c r="O45" s="345">
        <f>$D$8*$F$8+$D$9*$F$9+$D$10*$F$10+$D$11*$F$11+$D$12*$F$12+$D$13*$F$13+$D$14*$F$14</f>
        <v>0</v>
      </c>
      <c r="P45" s="345"/>
      <c r="Q45" s="8" t="s">
        <v>237</v>
      </c>
      <c r="R45" s="8"/>
      <c r="S45" s="346">
        <f>$N$21*$P$21+$N$22*$P$22</f>
        <v>0</v>
      </c>
      <c r="T45" s="346"/>
      <c r="U45" s="8" t="s">
        <v>236</v>
      </c>
      <c r="V45" s="8"/>
      <c r="W45" s="346">
        <f>SUM($R$29:$S$33)</f>
        <v>0</v>
      </c>
      <c r="X45" s="346"/>
      <c r="Y45" s="8" t="s">
        <v>235</v>
      </c>
      <c r="Z45" s="37"/>
      <c r="AA45" s="72"/>
      <c r="AB45" s="72"/>
      <c r="AC45" s="346">
        <f>$N$40*$Q$40+$N$41*$Q$41</f>
        <v>0</v>
      </c>
      <c r="AD45" s="346"/>
      <c r="AE45" s="13" t="s">
        <v>215</v>
      </c>
    </row>
    <row r="46" spans="2:42" s="2" customFormat="1" ht="21.95" customHeight="1" x14ac:dyDescent="0.15">
      <c r="B46" s="341"/>
      <c r="C46" s="342"/>
      <c r="D46" s="38" t="s">
        <v>42</v>
      </c>
      <c r="E46" s="14"/>
      <c r="F46" s="14"/>
      <c r="G46" s="14"/>
      <c r="H46" s="14"/>
      <c r="I46" s="14"/>
      <c r="J46" s="38"/>
      <c r="K46" s="14"/>
      <c r="L46" s="14"/>
      <c r="M46" s="14"/>
      <c r="N46" s="14"/>
      <c r="O46" s="14"/>
      <c r="P46" s="14"/>
      <c r="Q46" s="14"/>
      <c r="R46" s="14"/>
      <c r="S46" s="14"/>
      <c r="T46" s="14"/>
      <c r="U46" s="14"/>
      <c r="V46" s="14"/>
      <c r="W46" s="14"/>
      <c r="X46" s="14"/>
      <c r="Y46" s="14"/>
      <c r="Z46" s="14"/>
      <c r="AA46" s="348">
        <f>$Z$15+$Z$23+$Z$34</f>
        <v>0</v>
      </c>
      <c r="AB46" s="348"/>
      <c r="AC46" s="348"/>
      <c r="AD46" s="301" t="s">
        <v>261</v>
      </c>
      <c r="AE46" s="302"/>
    </row>
    <row r="47" spans="2:42" s="2" customFormat="1" ht="21.95" customHeight="1" x14ac:dyDescent="0.15">
      <c r="B47" s="341"/>
      <c r="C47" s="342"/>
      <c r="D47" s="38" t="s">
        <v>43</v>
      </c>
      <c r="E47" s="14"/>
      <c r="F47" s="14"/>
      <c r="G47" s="14"/>
      <c r="H47" s="14"/>
      <c r="I47" s="14"/>
      <c r="J47" s="38"/>
      <c r="K47" s="14"/>
      <c r="L47" s="14"/>
      <c r="M47" s="14"/>
      <c r="N47" s="14"/>
      <c r="O47" s="14"/>
      <c r="P47" s="14"/>
      <c r="Q47" s="14"/>
      <c r="R47" s="14"/>
      <c r="S47" s="14"/>
      <c r="T47" s="14"/>
      <c r="U47" s="14"/>
      <c r="V47" s="14"/>
      <c r="W47" s="14"/>
      <c r="X47" s="14"/>
      <c r="Y47" s="14"/>
      <c r="Z47" s="14"/>
      <c r="AA47" s="348">
        <f>IF(共通条件・結果!AA7="８地域","-",$AB$15+$AB$23+$AB$34)</f>
        <v>0</v>
      </c>
      <c r="AB47" s="348"/>
      <c r="AC47" s="348"/>
      <c r="AD47" s="301" t="s">
        <v>261</v>
      </c>
      <c r="AE47" s="302"/>
    </row>
    <row r="48" spans="2:42" s="2" customFormat="1" ht="21.95" customHeight="1" thickBot="1" x14ac:dyDescent="0.2">
      <c r="B48" s="343"/>
      <c r="C48" s="344"/>
      <c r="D48" s="35" t="s">
        <v>12</v>
      </c>
      <c r="E48" s="15"/>
      <c r="F48" s="15"/>
      <c r="G48" s="15"/>
      <c r="H48" s="15"/>
      <c r="I48" s="15"/>
      <c r="J48" s="35"/>
      <c r="K48" s="15"/>
      <c r="L48" s="15"/>
      <c r="M48" s="15"/>
      <c r="N48" s="15"/>
      <c r="O48" s="15"/>
      <c r="P48" s="15"/>
      <c r="Q48" s="15"/>
      <c r="R48" s="15"/>
      <c r="S48" s="15"/>
      <c r="T48" s="15"/>
      <c r="U48" s="15"/>
      <c r="V48" s="15"/>
      <c r="W48" s="15"/>
      <c r="X48" s="15"/>
      <c r="Y48" s="15"/>
      <c r="Z48" s="5"/>
      <c r="AA48" s="309">
        <f>$AD$15+$AD$23+$AD$34+$AB$42</f>
        <v>0</v>
      </c>
      <c r="AB48" s="309"/>
      <c r="AC48" s="309"/>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algorithmName="SHA-512" hashValue="x3KfxFHhckZ63AkLNJdzGTH1lKVLKUfgQ65KvI+ry25TkVZLA8u4sZW1sAGTi7ULY7mw42I/Co1lL9B7xS57eA==" saltValue="IXoI6ew0ut7HKITZLG+FwA==" spinCount="100000" sheet="1" selectLockedCells="1"/>
  <mergeCells count="273">
    <mergeCell ref="AD46:AE46"/>
    <mergeCell ref="AD47:AE47"/>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D9:AE9"/>
    <mergeCell ref="P9:Q9"/>
    <mergeCell ref="AI6:AJ6"/>
    <mergeCell ref="AM6:AN6"/>
    <mergeCell ref="AP6:AQ6"/>
    <mergeCell ref="AS6:AT6"/>
    <mergeCell ref="T7:U7"/>
    <mergeCell ref="V7:W7"/>
    <mergeCell ref="X7:Y7"/>
    <mergeCell ref="R9:S9"/>
    <mergeCell ref="T9:U9"/>
    <mergeCell ref="V9:W9"/>
    <mergeCell ref="X9:Y9"/>
    <mergeCell ref="Z9:AA9"/>
    <mergeCell ref="Z8:AA8"/>
    <mergeCell ref="AB8:AC8"/>
    <mergeCell ref="AD8:AE8"/>
    <mergeCell ref="R8:S8"/>
    <mergeCell ref="T8:U8"/>
    <mergeCell ref="V8:W8"/>
    <mergeCell ref="X8:Y8"/>
    <mergeCell ref="AB9:AC9"/>
    <mergeCell ref="B9:C9"/>
    <mergeCell ref="D9:E9"/>
    <mergeCell ref="F9:G9"/>
    <mergeCell ref="H9:I9"/>
    <mergeCell ref="J9:K9"/>
    <mergeCell ref="L9:M9"/>
    <mergeCell ref="N9:O9"/>
    <mergeCell ref="N8:O8"/>
    <mergeCell ref="P8:Q8"/>
    <mergeCell ref="B8:C8"/>
    <mergeCell ref="D8:E8"/>
    <mergeCell ref="F8:G8"/>
    <mergeCell ref="H8:I8"/>
    <mergeCell ref="J8:K8"/>
    <mergeCell ref="L8:M8"/>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N10:O10"/>
    <mergeCell ref="P10:Q10"/>
    <mergeCell ref="F10:G10"/>
    <mergeCell ref="H10:I10"/>
    <mergeCell ref="J10:K10"/>
    <mergeCell ref="L10:M10"/>
    <mergeCell ref="Z12:AA12"/>
    <mergeCell ref="AB12:AC12"/>
    <mergeCell ref="AD12:AE12"/>
    <mergeCell ref="F13:G13"/>
    <mergeCell ref="H13:I13"/>
    <mergeCell ref="J13:K13"/>
    <mergeCell ref="L13:M13"/>
    <mergeCell ref="N13:O13"/>
    <mergeCell ref="N12:O12"/>
    <mergeCell ref="P12:Q12"/>
    <mergeCell ref="R12:S12"/>
    <mergeCell ref="T12:U12"/>
    <mergeCell ref="V12:W12"/>
    <mergeCell ref="X12:Y12"/>
    <mergeCell ref="F12:G12"/>
    <mergeCell ref="H12:I12"/>
    <mergeCell ref="T11:U11"/>
    <mergeCell ref="V11:W11"/>
    <mergeCell ref="X11:Y11"/>
    <mergeCell ref="Z11:AA11"/>
    <mergeCell ref="J12:K12"/>
    <mergeCell ref="L12:M12"/>
    <mergeCell ref="B12:C12"/>
    <mergeCell ref="D12:E12"/>
    <mergeCell ref="AS16:AT16"/>
    <mergeCell ref="R14:S14"/>
    <mergeCell ref="T14:U14"/>
    <mergeCell ref="V14:W14"/>
    <mergeCell ref="X14:Y14"/>
    <mergeCell ref="Z14:AA14"/>
    <mergeCell ref="AB14:AC14"/>
    <mergeCell ref="B13:C13"/>
    <mergeCell ref="D13:E13"/>
    <mergeCell ref="AB13:AC13"/>
    <mergeCell ref="AD13:AE13"/>
    <mergeCell ref="R13:S13"/>
    <mergeCell ref="T13:U13"/>
    <mergeCell ref="V13:W13"/>
    <mergeCell ref="X13:Y13"/>
    <mergeCell ref="Z13:AA13"/>
    <mergeCell ref="P13:Q13"/>
    <mergeCell ref="AI19:AJ19"/>
    <mergeCell ref="AS19:AT19"/>
    <mergeCell ref="AD14:AE14"/>
    <mergeCell ref="B15:Y15"/>
    <mergeCell ref="B14:C14"/>
    <mergeCell ref="D14:E14"/>
    <mergeCell ref="F14:G14"/>
    <mergeCell ref="H14:I14"/>
    <mergeCell ref="J14:K14"/>
    <mergeCell ref="L14:M14"/>
    <mergeCell ref="N14:O14"/>
    <mergeCell ref="P14:Q14"/>
    <mergeCell ref="X18:AC18"/>
    <mergeCell ref="Z15:AA15"/>
    <mergeCell ref="AB15:AC15"/>
    <mergeCell ref="AD15:AE15"/>
    <mergeCell ref="Z22:AA22"/>
    <mergeCell ref="AB22:AC22"/>
    <mergeCell ref="AD22:AE22"/>
    <mergeCell ref="X21:Y21"/>
    <mergeCell ref="Z21:AA21"/>
    <mergeCell ref="AB21:AC21"/>
    <mergeCell ref="AD21:AE21"/>
    <mergeCell ref="X22:Y22"/>
    <mergeCell ref="AD18:AE20"/>
    <mergeCell ref="X19:Y20"/>
    <mergeCell ref="Z19:AA20"/>
    <mergeCell ref="AB19:AC20"/>
    <mergeCell ref="X26:AC26"/>
    <mergeCell ref="AD26:AE28"/>
    <mergeCell ref="X27:Y28"/>
    <mergeCell ref="Z27:AA28"/>
    <mergeCell ref="AB27:AC28"/>
    <mergeCell ref="AI27:AJ27"/>
    <mergeCell ref="L26:M28"/>
    <mergeCell ref="N26:O28"/>
    <mergeCell ref="P26:Q28"/>
    <mergeCell ref="R26:S28"/>
    <mergeCell ref="T26:U28"/>
    <mergeCell ref="V26:W28"/>
    <mergeCell ref="L30:M30"/>
    <mergeCell ref="N30:O30"/>
    <mergeCell ref="P30:Q30"/>
    <mergeCell ref="R30:S30"/>
    <mergeCell ref="T30:U30"/>
    <mergeCell ref="V30:W30"/>
    <mergeCell ref="L29:M29"/>
    <mergeCell ref="N29:O29"/>
    <mergeCell ref="P29:Q29"/>
    <mergeCell ref="R29:S29"/>
    <mergeCell ref="T29:U29"/>
    <mergeCell ref="V29:W29"/>
    <mergeCell ref="AB32:AC32"/>
    <mergeCell ref="AD32:AE32"/>
    <mergeCell ref="X29:Y29"/>
    <mergeCell ref="Z29:AA29"/>
    <mergeCell ref="AB29:AC29"/>
    <mergeCell ref="AD29:AE29"/>
    <mergeCell ref="X30:Y30"/>
    <mergeCell ref="Z30:AA30"/>
    <mergeCell ref="AB30:AC30"/>
    <mergeCell ref="AD30:AE30"/>
    <mergeCell ref="AA48:AC48"/>
    <mergeCell ref="B45:C48"/>
    <mergeCell ref="AC45:AD45"/>
    <mergeCell ref="AA46:AC46"/>
    <mergeCell ref="AA47:AC47"/>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2:AE42"/>
    <mergeCell ref="L42:AA42"/>
    <mergeCell ref="S45:T45"/>
    <mergeCell ref="W45:X45"/>
    <mergeCell ref="AB40:AE40"/>
    <mergeCell ref="N41:P41"/>
    <mergeCell ref="Q41:S41"/>
    <mergeCell ref="T41:W41"/>
    <mergeCell ref="L40:M40"/>
    <mergeCell ref="L41:M41"/>
    <mergeCell ref="L33:M33"/>
    <mergeCell ref="N33:O33"/>
    <mergeCell ref="P33:Q33"/>
    <mergeCell ref="R33:S33"/>
    <mergeCell ref="T33:U33"/>
    <mergeCell ref="V33:W33"/>
    <mergeCell ref="X33:Y33"/>
    <mergeCell ref="Z33:AA33"/>
    <mergeCell ref="AB33:AC33"/>
    <mergeCell ref="AD33:AE33"/>
    <mergeCell ref="L34:Y34"/>
    <mergeCell ref="Z23:AA23"/>
    <mergeCell ref="AB23:AC23"/>
    <mergeCell ref="AD23:AE23"/>
    <mergeCell ref="Z34:AA34"/>
    <mergeCell ref="AB34:AC34"/>
    <mergeCell ref="AD34:AE34"/>
    <mergeCell ref="AD31:AE31"/>
    <mergeCell ref="L32:M32"/>
    <mergeCell ref="N32:O32"/>
    <mergeCell ref="P32:Q32"/>
    <mergeCell ref="R32:S32"/>
    <mergeCell ref="T32:U32"/>
    <mergeCell ref="V32:W32"/>
    <mergeCell ref="L31:M31"/>
    <mergeCell ref="N31:O31"/>
    <mergeCell ref="P31:Q31"/>
    <mergeCell ref="R31:S31"/>
    <mergeCell ref="T31:U31"/>
    <mergeCell ref="V31:W31"/>
    <mergeCell ref="X31:Y31"/>
    <mergeCell ref="Z31:AA31"/>
    <mergeCell ref="AB31:AC31"/>
    <mergeCell ref="X32:Y32"/>
    <mergeCell ref="Z32:AA32"/>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s>
  <phoneticPr fontId="4"/>
  <conditionalFormatting sqref="B8:Y14">
    <cfRule type="expression" dxfId="139" priority="183" stopIfTrue="1">
      <formula>$AH$3&lt;&gt;2</formula>
    </cfRule>
  </conditionalFormatting>
  <conditionalFormatting sqref="J45">
    <cfRule type="expression" dxfId="138" priority="1288" stopIfTrue="1">
      <formula>$J$45=0</formula>
    </cfRule>
  </conditionalFormatting>
  <conditionalFormatting sqref="J45:L45">
    <cfRule type="expression" dxfId="137" priority="359">
      <formula>$AH$3&lt;&gt;2</formula>
    </cfRule>
  </conditionalFormatting>
  <conditionalFormatting sqref="L29:Q33">
    <cfRule type="expression" dxfId="136" priority="101" stopIfTrue="1">
      <formula>$AH$3&lt;&gt;2</formula>
    </cfRule>
  </conditionalFormatting>
  <conditionalFormatting sqref="L21:Y22">
    <cfRule type="expression" dxfId="135" priority="155" stopIfTrue="1">
      <formula>$AH$3&lt;&gt;2</formula>
    </cfRule>
  </conditionalFormatting>
  <conditionalFormatting sqref="L40:AA41">
    <cfRule type="expression" dxfId="134" priority="63" stopIfTrue="1">
      <formula>$AH$3&lt;&gt;2</formula>
    </cfRule>
  </conditionalFormatting>
  <conditionalFormatting sqref="O45:P45">
    <cfRule type="expression" dxfId="133" priority="358">
      <formula>$AH$3&lt;&gt;2</formula>
    </cfRule>
    <cfRule type="expression" dxfId="132" priority="1289" stopIfTrue="1">
      <formula>$O$45=0</formula>
    </cfRule>
  </conditionalFormatting>
  <conditionalFormatting sqref="R29:S33">
    <cfRule type="expression" dxfId="131" priority="11">
      <formula>$AH$3&lt;&gt;2</formula>
    </cfRule>
  </conditionalFormatting>
  <conditionalFormatting sqref="S45:T45">
    <cfRule type="expression" dxfId="130" priority="357">
      <formula>$AH$3&lt;&gt;2</formula>
    </cfRule>
    <cfRule type="expression" dxfId="129" priority="1287" stopIfTrue="1">
      <formula>$S$45=0</formula>
    </cfRule>
  </conditionalFormatting>
  <conditionalFormatting sqref="T8:Y14">
    <cfRule type="expression" dxfId="128" priority="351">
      <formula>$AL8=TRUE</formula>
    </cfRule>
  </conditionalFormatting>
  <conditionalFormatting sqref="T29:Y33">
    <cfRule type="expression" dxfId="127" priority="95" stopIfTrue="1">
      <formula>$AH$3&lt;&gt;2</formula>
    </cfRule>
  </conditionalFormatting>
  <conditionalFormatting sqref="W45:X45">
    <cfRule type="expression" dxfId="126" priority="356">
      <formula>$AH$3&lt;&gt;2</formula>
    </cfRule>
  </conditionalFormatting>
  <conditionalFormatting sqref="Z4:AC4">
    <cfRule type="expression" dxfId="125" priority="61">
      <formula>$AH$3&lt;&gt;2</formula>
    </cfRule>
  </conditionalFormatting>
  <conditionalFormatting sqref="Z8:AE15">
    <cfRule type="expression" dxfId="124" priority="37">
      <formula>$AH$3&lt;&gt;2</formula>
    </cfRule>
  </conditionalFormatting>
  <conditionalFormatting sqref="Z21:AE23">
    <cfRule type="expression" dxfId="123" priority="28">
      <formula>$AH$3&lt;&gt;2</formula>
    </cfRule>
  </conditionalFormatting>
  <conditionalFormatting sqref="Z29:AE34">
    <cfRule type="expression" dxfId="122" priority="5">
      <formula>$AH$3&lt;&gt;2</formula>
    </cfRule>
  </conditionalFormatting>
  <conditionalFormatting sqref="AA46:AC48">
    <cfRule type="expression" dxfId="121" priority="1">
      <formula>$AH$3&lt;&gt;2</formula>
    </cfRule>
  </conditionalFormatting>
  <conditionalFormatting sqref="AB40:AE41">
    <cfRule type="expression" dxfId="120" priority="3">
      <formula>$AH$3&lt;&gt;2</formula>
    </cfRule>
  </conditionalFormatting>
  <conditionalFormatting sqref="AC45:AD45">
    <cfRule type="expression" dxfId="119" priority="355">
      <formula>$AH$3&lt;&gt;2</formula>
    </cfRule>
  </conditionalFormatting>
  <conditionalFormatting sqref="AE8:AE14">
    <cfRule type="expression" dxfId="118" priority="395">
      <formula>$AH$3&lt;&gt;2</formula>
    </cfRule>
  </conditionalFormatting>
  <conditionalFormatting sqref="AE40:AE42">
    <cfRule type="expression" dxfId="117" priority="360">
      <formula>$AH$3&lt;&gt;2</formula>
    </cfRule>
  </conditionalFormatting>
  <dataValidations count="3">
    <dataValidation type="list" showInputMessage="1" showErrorMessage="1" sqref="P8:Q14 X40:X41 V29:W33 V21:W22" xr:uid="{00000000-0002-0000-0400-000000000000}">
      <formula1>"1.0,0.7,0.05,0.15,0"</formula1>
    </dataValidation>
    <dataValidation type="list" allowBlank="1" showInputMessage="1" showErrorMessage="1" sqref="N8:N14 T21:T22" xr:uid="{00000000-0002-0000-0400-000001000000}">
      <formula1>"　,雨戸,ｼｬｯﾀｰ,障子,風除室"</formula1>
    </dataValidation>
    <dataValidation type="list" allowBlank="1" showInputMessage="1" showErrorMessage="1" sqref="T40:T41" xr:uid="{00000000-0002-0000-0400-000002000000}">
      <formula1>"4.55,17.0"</formula1>
    </dataValidation>
  </dataValidations>
  <pageMargins left="0.70866141732283472" right="0.70866141732283472" top="0.74803149606299213" bottom="0.74803149606299213" header="0.31496062992125984" footer="0.31496062992125984"/>
  <pageSetup paperSize="9" scale="74" orientation="portrait" r:id="rId1"/>
  <headerFooter>
    <oddHeader xml:space="preserve">&amp;RVer3.6
</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9505"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49506"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49507"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49508"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49509"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49510"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49511"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49512"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49513"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49514"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49515"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49516"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49517"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9518"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49519"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49520"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49521"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49522"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49523"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49524"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49525"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49541" r:id="rId25" name="Check Box 37">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49542" r:id="rId26" name="Check Box 38">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B1:AT110"/>
  <sheetViews>
    <sheetView workbookViewId="0"/>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421" t="s">
        <v>131</v>
      </c>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H2" s="140" t="s">
        <v>376</v>
      </c>
    </row>
    <row r="3" spans="2:46" s="2" customFormat="1" ht="24.95" customHeight="1" thickBot="1" x14ac:dyDescent="0.2">
      <c r="AH3" s="147">
        <f>共通条件・結果!AH3</f>
        <v>1</v>
      </c>
    </row>
    <row r="4" spans="2:46" s="2" customFormat="1" ht="21.95" customHeight="1" thickBot="1" x14ac:dyDescent="0.2">
      <c r="B4" s="4" t="s">
        <v>129</v>
      </c>
      <c r="D4" s="4"/>
      <c r="F4" s="4"/>
      <c r="V4" s="426" t="s">
        <v>24</v>
      </c>
      <c r="W4" s="427"/>
      <c r="X4" s="427"/>
      <c r="Y4" s="427"/>
      <c r="Z4" s="428">
        <f>IF(共通条件・結果!AA7="８地域","0.480",IF(共通条件・結果!AA7="７地域",0.412,IF(共通条件・結果!AA7="６地域",0.434,IF(共通条件・結果!AA7="５地域",0.472,IF(共通条件・結果!AA7="４地域",0.437,IF(共通条件・結果!AA7="３地域",0.476,IF(共通条件・結果!AA7="２地域",0.507,IF(共通条件・結果!AA7="１地域",0.502))))))))</f>
        <v>0.47599999999999998</v>
      </c>
      <c r="AA4" s="429"/>
      <c r="AB4" s="430">
        <f>IF(共通条件・結果!AA7="８地域","-",IF(共通条件・結果!AA7="７地域",1.023,IF(共通条件・結果!AA7="６地域",0.936,IF(共通条件・結果!AA7="５地域",0.983,IF(共通条件・結果!AA7="４地域",0.815,IF(共通条件・結果!AA7="３地域",0.851,IF(共通条件・結果!AA7="２地域",0.856,IF(共通条件・結果!AA7="１地域",0.935))))))))</f>
        <v>0.85099999999999998</v>
      </c>
      <c r="AC4" s="431"/>
    </row>
    <row r="5" spans="2:46" s="2" customFormat="1" ht="21.95" customHeight="1" x14ac:dyDescent="0.15">
      <c r="B5" s="256" t="s">
        <v>3</v>
      </c>
      <c r="C5" s="262"/>
      <c r="D5" s="166" t="s">
        <v>283</v>
      </c>
      <c r="E5" s="166"/>
      <c r="F5" s="166"/>
      <c r="G5" s="166"/>
      <c r="H5" s="266" t="s">
        <v>284</v>
      </c>
      <c r="I5" s="166"/>
      <c r="J5" s="276" t="s">
        <v>149</v>
      </c>
      <c r="K5" s="349"/>
      <c r="L5" s="349"/>
      <c r="M5" s="277"/>
      <c r="N5" s="266" t="s">
        <v>6</v>
      </c>
      <c r="O5" s="166"/>
      <c r="P5" s="266" t="s">
        <v>60</v>
      </c>
      <c r="Q5" s="166"/>
      <c r="R5" s="413" t="s">
        <v>41</v>
      </c>
      <c r="S5" s="346"/>
      <c r="T5" s="346"/>
      <c r="U5" s="346"/>
      <c r="V5" s="346"/>
      <c r="W5" s="346"/>
      <c r="X5" s="346"/>
      <c r="Y5" s="346"/>
      <c r="Z5" s="266" t="s">
        <v>285</v>
      </c>
      <c r="AA5" s="166"/>
      <c r="AB5" s="266" t="s">
        <v>286</v>
      </c>
      <c r="AC5" s="166"/>
      <c r="AD5" s="266" t="s">
        <v>266</v>
      </c>
      <c r="AE5" s="167"/>
    </row>
    <row r="6" spans="2:46" s="2" customFormat="1" ht="21.95" customHeight="1" x14ac:dyDescent="0.15">
      <c r="B6" s="257"/>
      <c r="C6" s="352"/>
      <c r="D6" s="422" t="s">
        <v>5</v>
      </c>
      <c r="E6" s="423"/>
      <c r="F6" s="432" t="s">
        <v>4</v>
      </c>
      <c r="G6" s="433"/>
      <c r="H6" s="268"/>
      <c r="I6" s="268"/>
      <c r="J6" s="278" t="s">
        <v>148</v>
      </c>
      <c r="K6" s="279"/>
      <c r="L6" s="382" t="s">
        <v>174</v>
      </c>
      <c r="M6" s="383"/>
      <c r="N6" s="267"/>
      <c r="O6" s="268"/>
      <c r="P6" s="267"/>
      <c r="Q6" s="268"/>
      <c r="R6" s="382" t="s">
        <v>40</v>
      </c>
      <c r="S6" s="416"/>
      <c r="T6" s="418" t="s">
        <v>287</v>
      </c>
      <c r="U6" s="419"/>
      <c r="V6" s="419"/>
      <c r="W6" s="419"/>
      <c r="X6" s="419"/>
      <c r="Y6" s="420"/>
      <c r="Z6" s="267"/>
      <c r="AA6" s="268"/>
      <c r="AB6" s="267"/>
      <c r="AC6" s="268"/>
      <c r="AD6" s="268"/>
      <c r="AE6" s="414"/>
      <c r="AI6" s="258" t="s">
        <v>44</v>
      </c>
      <c r="AJ6" s="258"/>
      <c r="AK6" s="11"/>
      <c r="AL6" s="11"/>
      <c r="AM6" s="258" t="s">
        <v>9</v>
      </c>
      <c r="AN6" s="258"/>
      <c r="AO6" s="11"/>
      <c r="AP6" s="258" t="s">
        <v>45</v>
      </c>
      <c r="AQ6" s="258"/>
      <c r="AS6" s="258" t="s">
        <v>58</v>
      </c>
      <c r="AT6" s="258"/>
    </row>
    <row r="7" spans="2:46" s="2" customFormat="1" ht="21.95" customHeight="1" thickBot="1" x14ac:dyDescent="0.2">
      <c r="B7" s="259"/>
      <c r="C7" s="353"/>
      <c r="D7" s="424"/>
      <c r="E7" s="425"/>
      <c r="F7" s="434"/>
      <c r="G7" s="353"/>
      <c r="H7" s="269"/>
      <c r="I7" s="269"/>
      <c r="J7" s="280"/>
      <c r="K7" s="281"/>
      <c r="L7" s="280"/>
      <c r="M7" s="281"/>
      <c r="N7" s="269"/>
      <c r="O7" s="269"/>
      <c r="P7" s="269"/>
      <c r="Q7" s="269"/>
      <c r="R7" s="280"/>
      <c r="S7" s="417"/>
      <c r="T7" s="353" t="s">
        <v>7</v>
      </c>
      <c r="U7" s="312"/>
      <c r="V7" s="411" t="s">
        <v>8</v>
      </c>
      <c r="W7" s="412"/>
      <c r="X7" s="353" t="s">
        <v>1</v>
      </c>
      <c r="Y7" s="312"/>
      <c r="Z7" s="269"/>
      <c r="AA7" s="269"/>
      <c r="AB7" s="269"/>
      <c r="AC7" s="269"/>
      <c r="AD7" s="269"/>
      <c r="AE7" s="415"/>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96"/>
      <c r="C8" s="297"/>
      <c r="D8" s="288"/>
      <c r="E8" s="298"/>
      <c r="F8" s="290"/>
      <c r="G8" s="289"/>
      <c r="H8" s="288"/>
      <c r="I8" s="289"/>
      <c r="J8" s="292"/>
      <c r="K8" s="293"/>
      <c r="L8" s="288"/>
      <c r="M8" s="289"/>
      <c r="N8" s="244"/>
      <c r="O8" s="245"/>
      <c r="P8" s="409"/>
      <c r="Q8" s="410"/>
      <c r="R8" s="461"/>
      <c r="S8" s="462"/>
      <c r="T8" s="446"/>
      <c r="U8" s="447"/>
      <c r="V8" s="446"/>
      <c r="W8" s="448"/>
      <c r="X8" s="449"/>
      <c r="Y8" s="450"/>
      <c r="Z8" s="441" t="str">
        <f t="shared" ref="Z8:Z14" si="0">IF(D8="","",AI8)</f>
        <v/>
      </c>
      <c r="AA8" s="441"/>
      <c r="AB8" s="441" t="str">
        <f t="shared" ref="AB8:AB14" si="1">IF(D8="","",IF(ISERROR(AJ8),"-",AJ8))</f>
        <v/>
      </c>
      <c r="AC8" s="441"/>
      <c r="AD8" s="442" t="str">
        <f t="shared" ref="AD8:AD14" si="2">IF(D8="","",D8*F8*AS8*P8)</f>
        <v/>
      </c>
      <c r="AE8" s="443"/>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IF(共通条件・結果!$AA$7="８地域",0.01*(16+19*(2*V8+X8)/T8),0.01*(24+9*(3*V8+X8)/T8))</f>
        <v>#DIV/0!</v>
      </c>
      <c r="AQ8" s="2" t="e">
        <f t="shared" ref="AQ8:AQ14" si="5">0.01*(5+20*(3*V8+X8)/T8)</f>
        <v>#DIV/0!</v>
      </c>
      <c r="AS8" s="2">
        <f>IF(AT8="FALSE",H8,IF(N8="風除室",1/((1/H8)+0.1),0.5*H8+0.5*(1/((1/H8)+AT8))))</f>
        <v>0</v>
      </c>
      <c r="AT8" s="11" t="str">
        <f t="shared" ref="AT8:AT14" si="6">IF(N8="","FALSE",IF(N8="雨戸",0.1,IF(N8="ｼｬｯﾀｰ",0.1,IF(N8="障子",0.18,IF(N8="風除室",0.1)))))</f>
        <v>FALSE</v>
      </c>
    </row>
    <row r="9" spans="2:46" s="2" customFormat="1" ht="21.95" customHeight="1" x14ac:dyDescent="0.15">
      <c r="B9" s="294"/>
      <c r="C9" s="295"/>
      <c r="D9" s="288"/>
      <c r="E9" s="298"/>
      <c r="F9" s="290"/>
      <c r="G9" s="289"/>
      <c r="H9" s="288"/>
      <c r="I9" s="289"/>
      <c r="J9" s="292"/>
      <c r="K9" s="293"/>
      <c r="L9" s="288"/>
      <c r="M9" s="289"/>
      <c r="N9" s="244"/>
      <c r="O9" s="245"/>
      <c r="P9" s="409"/>
      <c r="Q9" s="410"/>
      <c r="R9" s="292"/>
      <c r="S9" s="460"/>
      <c r="T9" s="404"/>
      <c r="U9" s="405"/>
      <c r="V9" s="404"/>
      <c r="W9" s="406"/>
      <c r="X9" s="407"/>
      <c r="Y9" s="408"/>
      <c r="Z9" s="365" t="str">
        <f t="shared" si="0"/>
        <v/>
      </c>
      <c r="AA9" s="365"/>
      <c r="AB9" s="365" t="str">
        <f t="shared" si="1"/>
        <v/>
      </c>
      <c r="AC9" s="365"/>
      <c r="AD9" s="365" t="str">
        <f t="shared" si="2"/>
        <v/>
      </c>
      <c r="AE9" s="403"/>
      <c r="AH9" s="12" t="b">
        <v>1</v>
      </c>
      <c r="AI9" s="2">
        <f t="shared" si="3"/>
        <v>0</v>
      </c>
      <c r="AJ9" s="2">
        <f t="shared" si="4"/>
        <v>0</v>
      </c>
      <c r="AL9" s="12" t="b">
        <v>1</v>
      </c>
      <c r="AM9" s="2" t="str">
        <f t="shared" ref="AM9:AM14" si="7">IF(AL9=TRUE,"0.93",IF(ISERROR(AP9),"エラー",IF(AP9&gt;0.93,"0.93",AP9)))</f>
        <v>0.93</v>
      </c>
      <c r="AN9" s="2" t="str">
        <f t="shared" ref="AN9:AN14" si="8">IF(AL9=TRUE,"0.51",IF(ISERROR(AQ9),"エラー",IF(AQ9&gt;0.72,"0.72",AQ9)))</f>
        <v>0.51</v>
      </c>
      <c r="AP9" s="2" t="e">
        <f>IF(共通条件・結果!$AA$7="８地域",0.01*(16+19*(2*V9+X9)/T9),0.01*(24+9*(3*V9+X9)/T9))</f>
        <v>#DIV/0!</v>
      </c>
      <c r="AQ9" s="2" t="e">
        <f t="shared" si="5"/>
        <v>#DIV/0!</v>
      </c>
      <c r="AS9" s="2">
        <f t="shared" ref="AS9:AS14" si="9">IF(AT9="FALSE",H9,IF(N9="風除室",1/((1/H9)+0.1),0.5*H9+0.5*(1/((1/H9)+AT9))))</f>
        <v>0</v>
      </c>
      <c r="AT9" s="11" t="str">
        <f t="shared" si="6"/>
        <v>FALSE</v>
      </c>
    </row>
    <row r="10" spans="2:46" s="2" customFormat="1" ht="21.95" customHeight="1" x14ac:dyDescent="0.15">
      <c r="B10" s="294"/>
      <c r="C10" s="295"/>
      <c r="D10" s="288"/>
      <c r="E10" s="298"/>
      <c r="F10" s="290"/>
      <c r="G10" s="289"/>
      <c r="H10" s="288"/>
      <c r="I10" s="289"/>
      <c r="J10" s="292"/>
      <c r="K10" s="293"/>
      <c r="L10" s="288"/>
      <c r="M10" s="289"/>
      <c r="N10" s="244"/>
      <c r="O10" s="245"/>
      <c r="P10" s="409"/>
      <c r="Q10" s="410"/>
      <c r="R10" s="292"/>
      <c r="S10" s="460"/>
      <c r="T10" s="404"/>
      <c r="U10" s="405"/>
      <c r="V10" s="404"/>
      <c r="W10" s="406"/>
      <c r="X10" s="407"/>
      <c r="Y10" s="408"/>
      <c r="Z10" s="365" t="str">
        <f t="shared" si="0"/>
        <v/>
      </c>
      <c r="AA10" s="365"/>
      <c r="AB10" s="365" t="str">
        <f t="shared" si="1"/>
        <v/>
      </c>
      <c r="AC10" s="365"/>
      <c r="AD10" s="365" t="str">
        <f t="shared" si="2"/>
        <v/>
      </c>
      <c r="AE10" s="403"/>
      <c r="AH10" s="12" t="b">
        <v>1</v>
      </c>
      <c r="AI10" s="2">
        <f t="shared" si="3"/>
        <v>0</v>
      </c>
      <c r="AJ10" s="2">
        <f t="shared" si="4"/>
        <v>0</v>
      </c>
      <c r="AL10" s="12" t="b">
        <v>1</v>
      </c>
      <c r="AM10" s="2" t="str">
        <f t="shared" si="7"/>
        <v>0.93</v>
      </c>
      <c r="AN10" s="2" t="str">
        <f t="shared" si="8"/>
        <v>0.51</v>
      </c>
      <c r="AP10" s="2" t="e">
        <f>IF(共通条件・結果!$AA$7="８地域",0.01*(16+19*(2*V10+X10)/T10),0.01*(24+9*(3*V10+X10)/T10))</f>
        <v>#DIV/0!</v>
      </c>
      <c r="AQ10" s="2" t="e">
        <f t="shared" si="5"/>
        <v>#DIV/0!</v>
      </c>
      <c r="AS10" s="2">
        <f t="shared" si="9"/>
        <v>0</v>
      </c>
      <c r="AT10" s="11" t="str">
        <f t="shared" si="6"/>
        <v>FALSE</v>
      </c>
    </row>
    <row r="11" spans="2:46" s="2" customFormat="1" ht="21.95" customHeight="1" x14ac:dyDescent="0.15">
      <c r="B11" s="294"/>
      <c r="C11" s="295"/>
      <c r="D11" s="288"/>
      <c r="E11" s="298"/>
      <c r="F11" s="290"/>
      <c r="G11" s="289"/>
      <c r="H11" s="288"/>
      <c r="I11" s="289"/>
      <c r="J11" s="292"/>
      <c r="K11" s="293"/>
      <c r="L11" s="288"/>
      <c r="M11" s="289"/>
      <c r="N11" s="244"/>
      <c r="O11" s="245"/>
      <c r="P11" s="409"/>
      <c r="Q11" s="410"/>
      <c r="R11" s="292"/>
      <c r="S11" s="460"/>
      <c r="T11" s="404"/>
      <c r="U11" s="405"/>
      <c r="V11" s="404"/>
      <c r="W11" s="406"/>
      <c r="X11" s="407"/>
      <c r="Y11" s="408"/>
      <c r="Z11" s="365" t="str">
        <f t="shared" si="0"/>
        <v/>
      </c>
      <c r="AA11" s="365"/>
      <c r="AB11" s="365" t="str">
        <f t="shared" si="1"/>
        <v/>
      </c>
      <c r="AC11" s="365"/>
      <c r="AD11" s="365" t="str">
        <f t="shared" si="2"/>
        <v/>
      </c>
      <c r="AE11" s="403"/>
      <c r="AH11" s="12" t="b">
        <v>1</v>
      </c>
      <c r="AI11" s="2">
        <f t="shared" si="3"/>
        <v>0</v>
      </c>
      <c r="AJ11" s="2">
        <f t="shared" si="4"/>
        <v>0</v>
      </c>
      <c r="AL11" s="12" t="b">
        <v>1</v>
      </c>
      <c r="AM11" s="2" t="str">
        <f t="shared" si="7"/>
        <v>0.93</v>
      </c>
      <c r="AN11" s="2" t="str">
        <f t="shared" si="8"/>
        <v>0.51</v>
      </c>
      <c r="AP11" s="2" t="e">
        <f>IF(共通条件・結果!$AA$7="８地域",0.01*(16+19*(2*V11+X11)/T11),0.01*(24+9*(3*V11+X11)/T11))</f>
        <v>#DIV/0!</v>
      </c>
      <c r="AQ11" s="2" t="e">
        <f t="shared" si="5"/>
        <v>#DIV/0!</v>
      </c>
      <c r="AS11" s="2">
        <f t="shared" si="9"/>
        <v>0</v>
      </c>
      <c r="AT11" s="11" t="str">
        <f t="shared" si="6"/>
        <v>FALSE</v>
      </c>
    </row>
    <row r="12" spans="2:46" s="2" customFormat="1" ht="21.95" customHeight="1" x14ac:dyDescent="0.15">
      <c r="B12" s="294"/>
      <c r="C12" s="295"/>
      <c r="D12" s="288"/>
      <c r="E12" s="298"/>
      <c r="F12" s="290"/>
      <c r="G12" s="289"/>
      <c r="H12" s="288"/>
      <c r="I12" s="289"/>
      <c r="J12" s="292"/>
      <c r="K12" s="293"/>
      <c r="L12" s="288"/>
      <c r="M12" s="289"/>
      <c r="N12" s="244"/>
      <c r="O12" s="245"/>
      <c r="P12" s="409"/>
      <c r="Q12" s="410"/>
      <c r="R12" s="292"/>
      <c r="S12" s="460"/>
      <c r="T12" s="404"/>
      <c r="U12" s="405"/>
      <c r="V12" s="404"/>
      <c r="W12" s="406"/>
      <c r="X12" s="407"/>
      <c r="Y12" s="408"/>
      <c r="Z12" s="366" t="str">
        <f t="shared" si="0"/>
        <v/>
      </c>
      <c r="AA12" s="367"/>
      <c r="AB12" s="365" t="str">
        <f t="shared" si="1"/>
        <v/>
      </c>
      <c r="AC12" s="365"/>
      <c r="AD12" s="365" t="str">
        <f t="shared" si="2"/>
        <v/>
      </c>
      <c r="AE12" s="403"/>
      <c r="AH12" s="12" t="b">
        <v>1</v>
      </c>
      <c r="AI12" s="2">
        <f t="shared" si="3"/>
        <v>0</v>
      </c>
      <c r="AJ12" s="2">
        <f t="shared" si="4"/>
        <v>0</v>
      </c>
      <c r="AL12" s="12" t="b">
        <v>1</v>
      </c>
      <c r="AM12" s="2" t="str">
        <f t="shared" si="7"/>
        <v>0.93</v>
      </c>
      <c r="AN12" s="2" t="str">
        <f t="shared" si="8"/>
        <v>0.51</v>
      </c>
      <c r="AP12" s="2" t="e">
        <f>IF(共通条件・結果!$AA$7="８地域",0.01*(16+19*(2*V12+X12)/T12),0.01*(24+9*(3*V12+X12)/T12))</f>
        <v>#DIV/0!</v>
      </c>
      <c r="AQ12" s="2" t="e">
        <f t="shared" si="5"/>
        <v>#DIV/0!</v>
      </c>
      <c r="AS12" s="2">
        <f t="shared" si="9"/>
        <v>0</v>
      </c>
      <c r="AT12" s="11" t="str">
        <f t="shared" si="6"/>
        <v>FALSE</v>
      </c>
    </row>
    <row r="13" spans="2:46" s="2" customFormat="1" ht="21.95" customHeight="1" x14ac:dyDescent="0.15">
      <c r="B13" s="294"/>
      <c r="C13" s="295"/>
      <c r="D13" s="288"/>
      <c r="E13" s="298"/>
      <c r="F13" s="290"/>
      <c r="G13" s="289"/>
      <c r="H13" s="288"/>
      <c r="I13" s="289"/>
      <c r="J13" s="292"/>
      <c r="K13" s="293"/>
      <c r="L13" s="288"/>
      <c r="M13" s="289"/>
      <c r="N13" s="244"/>
      <c r="O13" s="245"/>
      <c r="P13" s="409"/>
      <c r="Q13" s="410"/>
      <c r="R13" s="292"/>
      <c r="S13" s="460"/>
      <c r="T13" s="404"/>
      <c r="U13" s="405"/>
      <c r="V13" s="404"/>
      <c r="W13" s="406"/>
      <c r="X13" s="407"/>
      <c r="Y13" s="408"/>
      <c r="Z13" s="366" t="str">
        <f t="shared" si="0"/>
        <v/>
      </c>
      <c r="AA13" s="367"/>
      <c r="AB13" s="365" t="str">
        <f t="shared" si="1"/>
        <v/>
      </c>
      <c r="AC13" s="365"/>
      <c r="AD13" s="365" t="str">
        <f t="shared" si="2"/>
        <v/>
      </c>
      <c r="AE13" s="403"/>
      <c r="AH13" s="12" t="b">
        <v>1</v>
      </c>
      <c r="AI13" s="2">
        <f t="shared" si="3"/>
        <v>0</v>
      </c>
      <c r="AJ13" s="2">
        <f t="shared" si="4"/>
        <v>0</v>
      </c>
      <c r="AL13" s="12" t="b">
        <v>1</v>
      </c>
      <c r="AM13" s="2" t="str">
        <f t="shared" si="7"/>
        <v>0.93</v>
      </c>
      <c r="AN13" s="2" t="str">
        <f t="shared" si="8"/>
        <v>0.51</v>
      </c>
      <c r="AP13" s="2" t="e">
        <f>IF(共通条件・結果!$AA$7="８地域",0.01*(16+19*(2*V13+X13)/T13),0.01*(24+9*(3*V13+X13)/T13))</f>
        <v>#DIV/0!</v>
      </c>
      <c r="AQ13" s="2" t="e">
        <f t="shared" si="5"/>
        <v>#DIV/0!</v>
      </c>
      <c r="AS13" s="2">
        <f t="shared" si="9"/>
        <v>0</v>
      </c>
      <c r="AT13" s="11" t="str">
        <f t="shared" si="6"/>
        <v>FALSE</v>
      </c>
    </row>
    <row r="14" spans="2:46" s="2" customFormat="1" ht="21.95" customHeight="1" thickBot="1" x14ac:dyDescent="0.2">
      <c r="B14" s="325"/>
      <c r="C14" s="326"/>
      <c r="D14" s="241"/>
      <c r="E14" s="242"/>
      <c r="F14" s="478"/>
      <c r="G14" s="240"/>
      <c r="H14" s="241"/>
      <c r="I14" s="240"/>
      <c r="J14" s="479"/>
      <c r="K14" s="480"/>
      <c r="L14" s="481"/>
      <c r="M14" s="482"/>
      <c r="N14" s="391"/>
      <c r="O14" s="392"/>
      <c r="P14" s="483"/>
      <c r="Q14" s="484"/>
      <c r="R14" s="479"/>
      <c r="S14" s="485"/>
      <c r="T14" s="394"/>
      <c r="U14" s="395"/>
      <c r="V14" s="394"/>
      <c r="W14" s="396"/>
      <c r="X14" s="397"/>
      <c r="Y14" s="398"/>
      <c r="Z14" s="317" t="str">
        <f t="shared" si="0"/>
        <v/>
      </c>
      <c r="AA14" s="381"/>
      <c r="AB14" s="476" t="str">
        <f t="shared" si="1"/>
        <v/>
      </c>
      <c r="AC14" s="476"/>
      <c r="AD14" s="476" t="str">
        <f t="shared" si="2"/>
        <v/>
      </c>
      <c r="AE14" s="477"/>
      <c r="AH14" s="12" t="b">
        <v>1</v>
      </c>
      <c r="AI14" s="2">
        <f t="shared" si="3"/>
        <v>0</v>
      </c>
      <c r="AJ14" s="2">
        <f t="shared" si="4"/>
        <v>0</v>
      </c>
      <c r="AL14" s="12" t="b">
        <v>1</v>
      </c>
      <c r="AM14" s="2" t="str">
        <f t="shared" si="7"/>
        <v>0.93</v>
      </c>
      <c r="AN14" s="2" t="str">
        <f t="shared" si="8"/>
        <v>0.51</v>
      </c>
      <c r="AP14" s="2" t="e">
        <f>IF(共通条件・結果!$AA$7="８地域",0.01*(16+19*(2*V14+X14)/T14),0.01*(24+9*(3*V14+X14)/T14))</f>
        <v>#DIV/0!</v>
      </c>
      <c r="AQ14" s="2" t="e">
        <f t="shared" si="5"/>
        <v>#DIV/0!</v>
      </c>
      <c r="AS14" s="2">
        <f t="shared" si="9"/>
        <v>0</v>
      </c>
      <c r="AT14" s="11" t="str">
        <f t="shared" si="6"/>
        <v>FALSE</v>
      </c>
    </row>
    <row r="15" spans="2:46" s="2" customFormat="1" ht="21.95" customHeight="1" thickBot="1" x14ac:dyDescent="0.2">
      <c r="B15" s="386" t="s">
        <v>132</v>
      </c>
      <c r="C15" s="387"/>
      <c r="D15" s="387"/>
      <c r="E15" s="387"/>
      <c r="F15" s="387"/>
      <c r="G15" s="387"/>
      <c r="H15" s="387"/>
      <c r="I15" s="387"/>
      <c r="J15" s="387"/>
      <c r="K15" s="387"/>
      <c r="L15" s="387"/>
      <c r="M15" s="387"/>
      <c r="N15" s="387"/>
      <c r="O15" s="387"/>
      <c r="P15" s="387"/>
      <c r="Q15" s="387"/>
      <c r="R15" s="387"/>
      <c r="S15" s="387"/>
      <c r="T15" s="387"/>
      <c r="U15" s="387"/>
      <c r="V15" s="387"/>
      <c r="W15" s="387"/>
      <c r="X15" s="387"/>
      <c r="Y15" s="388"/>
      <c r="Z15" s="486">
        <f>SUM(Z8:AA14)</f>
        <v>0</v>
      </c>
      <c r="AA15" s="487"/>
      <c r="AB15" s="486">
        <f>IF(共通条件・結果!AA7="８地域","-",SUM(AB8:AC14))</f>
        <v>0</v>
      </c>
      <c r="AC15" s="487"/>
      <c r="AD15" s="486">
        <f>SUM(AD8:AE14)</f>
        <v>0</v>
      </c>
      <c r="AE15" s="488"/>
      <c r="AH15" s="12"/>
      <c r="AL15" s="12"/>
      <c r="AT15" s="11"/>
    </row>
    <row r="16" spans="2:46" s="2" customFormat="1" ht="21.75" customHeight="1" x14ac:dyDescent="0.15">
      <c r="L16" s="34"/>
      <c r="AS16" s="258"/>
      <c r="AT16" s="258"/>
    </row>
    <row r="17" spans="12:46" s="2" customFormat="1" ht="21.95" customHeight="1" thickBot="1" x14ac:dyDescent="0.2">
      <c r="L17" s="4" t="s">
        <v>69</v>
      </c>
      <c r="M17" s="4"/>
      <c r="N17" s="4"/>
      <c r="P17" s="4"/>
    </row>
    <row r="18" spans="12:46" s="2" customFormat="1" ht="21.95" customHeight="1" x14ac:dyDescent="0.15">
      <c r="L18" s="256" t="s">
        <v>10</v>
      </c>
      <c r="M18" s="172"/>
      <c r="N18" s="261" t="s">
        <v>283</v>
      </c>
      <c r="O18" s="172"/>
      <c r="P18" s="172"/>
      <c r="Q18" s="262"/>
      <c r="R18" s="266" t="s">
        <v>284</v>
      </c>
      <c r="S18" s="166"/>
      <c r="T18" s="270" t="s">
        <v>6</v>
      </c>
      <c r="U18" s="271"/>
      <c r="V18" s="276" t="s">
        <v>60</v>
      </c>
      <c r="W18" s="277"/>
      <c r="X18" s="172" t="s">
        <v>288</v>
      </c>
      <c r="Y18" s="172"/>
      <c r="Z18" s="172"/>
      <c r="AA18" s="172"/>
      <c r="AB18" s="172"/>
      <c r="AC18" s="172"/>
      <c r="AD18" s="276" t="s">
        <v>266</v>
      </c>
      <c r="AE18" s="173"/>
    </row>
    <row r="19" spans="12:46" s="2" customFormat="1" ht="21.95" customHeight="1" x14ac:dyDescent="0.15">
      <c r="L19" s="257"/>
      <c r="M19" s="258"/>
      <c r="N19" s="263"/>
      <c r="O19" s="264"/>
      <c r="P19" s="264"/>
      <c r="Q19" s="265"/>
      <c r="R19" s="267"/>
      <c r="S19" s="268"/>
      <c r="T19" s="272"/>
      <c r="U19" s="273"/>
      <c r="V19" s="278"/>
      <c r="W19" s="279"/>
      <c r="X19" s="278" t="s">
        <v>148</v>
      </c>
      <c r="Y19" s="279"/>
      <c r="Z19" s="322" t="s">
        <v>39</v>
      </c>
      <c r="AA19" s="228"/>
      <c r="AB19" s="322" t="s">
        <v>38</v>
      </c>
      <c r="AC19" s="228"/>
      <c r="AD19" s="310"/>
      <c r="AE19" s="311"/>
      <c r="AH19" s="12"/>
      <c r="AI19" s="377" t="s">
        <v>44</v>
      </c>
      <c r="AJ19" s="377"/>
      <c r="AS19" s="258" t="s">
        <v>58</v>
      </c>
      <c r="AT19" s="258"/>
    </row>
    <row r="20" spans="12:46" s="2" customFormat="1" ht="21.95" customHeight="1" thickBot="1" x14ac:dyDescent="0.2">
      <c r="L20" s="259"/>
      <c r="M20" s="260"/>
      <c r="N20" s="282" t="s">
        <v>5</v>
      </c>
      <c r="O20" s="283"/>
      <c r="P20" s="189" t="s">
        <v>128</v>
      </c>
      <c r="Q20" s="189"/>
      <c r="R20" s="269"/>
      <c r="S20" s="269"/>
      <c r="T20" s="274"/>
      <c r="U20" s="275"/>
      <c r="V20" s="280"/>
      <c r="W20" s="281"/>
      <c r="X20" s="280"/>
      <c r="Y20" s="281"/>
      <c r="Z20" s="269"/>
      <c r="AA20" s="269"/>
      <c r="AB20" s="269"/>
      <c r="AC20" s="269"/>
      <c r="AD20" s="312"/>
      <c r="AE20" s="313"/>
      <c r="AH20" s="11" t="s">
        <v>130</v>
      </c>
      <c r="AI20" s="12" t="s">
        <v>2</v>
      </c>
      <c r="AJ20" s="12" t="s">
        <v>11</v>
      </c>
      <c r="AS20" s="2" t="s">
        <v>56</v>
      </c>
      <c r="AT20" s="2" t="s">
        <v>54</v>
      </c>
    </row>
    <row r="21" spans="12:46" s="2" customFormat="1" ht="21.95" customHeight="1" x14ac:dyDescent="0.15">
      <c r="L21" s="284"/>
      <c r="M21" s="285"/>
      <c r="N21" s="249"/>
      <c r="O21" s="286"/>
      <c r="P21" s="287"/>
      <c r="Q21" s="287"/>
      <c r="R21" s="249"/>
      <c r="S21" s="250"/>
      <c r="T21" s="249"/>
      <c r="U21" s="250"/>
      <c r="V21" s="379"/>
      <c r="W21" s="380"/>
      <c r="X21" s="251"/>
      <c r="Y21" s="252"/>
      <c r="Z21" s="372" t="str">
        <f>IF(N21="","",AI21)</f>
        <v/>
      </c>
      <c r="AA21" s="372"/>
      <c r="AB21" s="372" t="str">
        <f>IF(N21="","",IF(ISERROR(AJ21),"-",AJ21))</f>
        <v/>
      </c>
      <c r="AC21" s="372"/>
      <c r="AD21" s="372" t="str">
        <f>IF(N21="","",N21*P21*AS21*V21)</f>
        <v/>
      </c>
      <c r="AE21" s="378"/>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239"/>
      <c r="M22" s="240"/>
      <c r="N22" s="241"/>
      <c r="O22" s="242"/>
      <c r="P22" s="243"/>
      <c r="Q22" s="243"/>
      <c r="R22" s="241"/>
      <c r="S22" s="240"/>
      <c r="T22" s="241"/>
      <c r="U22" s="240"/>
      <c r="V22" s="244"/>
      <c r="W22" s="245"/>
      <c r="X22" s="253"/>
      <c r="Y22" s="254"/>
      <c r="Z22" s="317" t="str">
        <f>IF(N22="","",AI22)</f>
        <v/>
      </c>
      <c r="AA22" s="381"/>
      <c r="AB22" s="317" t="str">
        <f>IF(N22="","",IF(ISERROR(AJ22),"-",AJ22))</f>
        <v/>
      </c>
      <c r="AC22" s="381"/>
      <c r="AD22" s="317" t="str">
        <f>IF(N22="","",N22*P22*AS22*V22)</f>
        <v/>
      </c>
      <c r="AE22" s="319"/>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246" t="s">
        <v>112</v>
      </c>
      <c r="M23" s="247"/>
      <c r="N23" s="247"/>
      <c r="O23" s="247"/>
      <c r="P23" s="247"/>
      <c r="Q23" s="247"/>
      <c r="R23" s="247"/>
      <c r="S23" s="247"/>
      <c r="T23" s="247"/>
      <c r="U23" s="247"/>
      <c r="V23" s="247"/>
      <c r="W23" s="247"/>
      <c r="X23" s="247"/>
      <c r="Y23" s="248"/>
      <c r="Z23" s="327">
        <f>SUM(Z21:AA22)</f>
        <v>0</v>
      </c>
      <c r="AA23" s="330"/>
      <c r="AB23" s="327">
        <f>SUM(AB21:AC22)</f>
        <v>0</v>
      </c>
      <c r="AC23" s="330"/>
      <c r="AD23" s="327">
        <f>SUM(AD21:AE22)</f>
        <v>0</v>
      </c>
      <c r="AE23" s="329"/>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56" t="s">
        <v>0</v>
      </c>
      <c r="M26" s="262"/>
      <c r="N26" s="276" t="s">
        <v>289</v>
      </c>
      <c r="O26" s="277"/>
      <c r="P26" s="276" t="s">
        <v>290</v>
      </c>
      <c r="Q26" s="277"/>
      <c r="R26" s="270" t="s">
        <v>291</v>
      </c>
      <c r="S26" s="438"/>
      <c r="T26" s="266" t="s">
        <v>284</v>
      </c>
      <c r="U26" s="166"/>
      <c r="V26" s="276" t="s">
        <v>60</v>
      </c>
      <c r="W26" s="277"/>
      <c r="X26" s="172" t="s">
        <v>288</v>
      </c>
      <c r="Y26" s="172"/>
      <c r="Z26" s="172"/>
      <c r="AA26" s="172"/>
      <c r="AB26" s="172"/>
      <c r="AC26" s="172"/>
      <c r="AD26" s="266" t="s">
        <v>266</v>
      </c>
      <c r="AE26" s="167"/>
      <c r="AH26" s="12"/>
      <c r="AI26" s="12"/>
      <c r="AJ26" s="12"/>
      <c r="AO26" s="12"/>
      <c r="AP26" s="12"/>
      <c r="AT26" s="11"/>
    </row>
    <row r="27" spans="12:46" s="2" customFormat="1" ht="21.95" customHeight="1" x14ac:dyDescent="0.15">
      <c r="L27" s="257"/>
      <c r="M27" s="352"/>
      <c r="N27" s="278"/>
      <c r="O27" s="279"/>
      <c r="P27" s="278"/>
      <c r="Q27" s="279"/>
      <c r="R27" s="272"/>
      <c r="S27" s="439"/>
      <c r="T27" s="268"/>
      <c r="U27" s="268"/>
      <c r="V27" s="278"/>
      <c r="W27" s="279"/>
      <c r="X27" s="278" t="s">
        <v>148</v>
      </c>
      <c r="Y27" s="279"/>
      <c r="Z27" s="382" t="s">
        <v>39</v>
      </c>
      <c r="AA27" s="383"/>
      <c r="AB27" s="382" t="s">
        <v>38</v>
      </c>
      <c r="AC27" s="383"/>
      <c r="AD27" s="268"/>
      <c r="AE27" s="414"/>
      <c r="AH27" s="12"/>
      <c r="AI27" s="377" t="s">
        <v>44</v>
      </c>
      <c r="AJ27" s="377"/>
      <c r="AO27" s="12"/>
      <c r="AP27" s="12"/>
      <c r="AT27" s="11"/>
    </row>
    <row r="28" spans="12:46" s="2" customFormat="1" ht="21.95" customHeight="1" thickBot="1" x14ac:dyDescent="0.2">
      <c r="L28" s="259"/>
      <c r="M28" s="353"/>
      <c r="N28" s="280"/>
      <c r="O28" s="281"/>
      <c r="P28" s="280"/>
      <c r="Q28" s="281"/>
      <c r="R28" s="274"/>
      <c r="S28" s="440"/>
      <c r="T28" s="269"/>
      <c r="U28" s="269"/>
      <c r="V28" s="280"/>
      <c r="W28" s="281"/>
      <c r="X28" s="280"/>
      <c r="Y28" s="281"/>
      <c r="Z28" s="280"/>
      <c r="AA28" s="281"/>
      <c r="AB28" s="280"/>
      <c r="AC28" s="281"/>
      <c r="AD28" s="269"/>
      <c r="AE28" s="415"/>
      <c r="AH28" s="11" t="s">
        <v>130</v>
      </c>
      <c r="AI28" s="12" t="s">
        <v>2</v>
      </c>
      <c r="AJ28" s="12" t="s">
        <v>11</v>
      </c>
      <c r="AO28" s="12"/>
      <c r="AP28" s="12"/>
    </row>
    <row r="29" spans="12:46" s="2" customFormat="1" ht="21.95" customHeight="1" x14ac:dyDescent="0.15">
      <c r="L29" s="296"/>
      <c r="M29" s="297"/>
      <c r="N29" s="249"/>
      <c r="O29" s="250"/>
      <c r="P29" s="249"/>
      <c r="Q29" s="250"/>
      <c r="R29" s="470" t="str">
        <f>IF(N29="","",N29-P29)</f>
        <v/>
      </c>
      <c r="S29" s="471"/>
      <c r="T29" s="249"/>
      <c r="U29" s="250"/>
      <c r="V29" s="379"/>
      <c r="W29" s="380"/>
      <c r="X29" s="251"/>
      <c r="Y29" s="252"/>
      <c r="Z29" s="365" t="str">
        <f>IF(N29="","",AI29)</f>
        <v/>
      </c>
      <c r="AA29" s="365"/>
      <c r="AB29" s="366" t="str">
        <f>IF(N29="","",AJ29)</f>
        <v/>
      </c>
      <c r="AC29" s="367"/>
      <c r="AD29" s="375" t="str">
        <f>IF(N29="","",R29*T29*V29)</f>
        <v/>
      </c>
      <c r="AE29" s="376"/>
      <c r="AH29" s="12" t="b">
        <v>1</v>
      </c>
      <c r="AI29" s="2" t="e">
        <f>IF(AH29=FALSE,"0.0",IF(AH29=TRUE,R29*T29*0.034*$Z$4,"-"))</f>
        <v>#VALUE!</v>
      </c>
      <c r="AJ29" s="2" t="str">
        <f>IF(AH29=FALSE,"0.0",IF(ISERROR(R29*T29*0.034*$AB$4),"-",R29*T29*0.034*$AB$4))</f>
        <v>-</v>
      </c>
      <c r="AO29" s="12"/>
      <c r="AP29" s="12"/>
    </row>
    <row r="30" spans="12:46" s="2" customFormat="1" ht="21.95" customHeight="1" x14ac:dyDescent="0.15">
      <c r="L30" s="294"/>
      <c r="M30" s="295"/>
      <c r="N30" s="288"/>
      <c r="O30" s="289"/>
      <c r="P30" s="288"/>
      <c r="Q30" s="289"/>
      <c r="R30" s="466" t="str">
        <f>IF(N30="","",N30-P30)</f>
        <v/>
      </c>
      <c r="S30" s="467"/>
      <c r="T30" s="288"/>
      <c r="U30" s="289"/>
      <c r="V30" s="244"/>
      <c r="W30" s="245"/>
      <c r="X30" s="253"/>
      <c r="Y30" s="254"/>
      <c r="Z30" s="365" t="str">
        <f>IF(N30="","",AI30)</f>
        <v/>
      </c>
      <c r="AA30" s="365"/>
      <c r="AB30" s="366" t="str">
        <f>IF(N30="","",AJ30)</f>
        <v/>
      </c>
      <c r="AC30" s="367"/>
      <c r="AD30" s="337" t="str">
        <f>IF(N30="","",R30*T30*V30)</f>
        <v/>
      </c>
      <c r="AE30" s="338"/>
      <c r="AH30" s="12" t="b">
        <v>1</v>
      </c>
      <c r="AI30" s="2" t="e">
        <f>IF(AH30=FALSE,"0.0",IF(AH30=TRUE,R30*T30*0.034*$Z$4,"-"))</f>
        <v>#VALUE!</v>
      </c>
      <c r="AJ30" s="2" t="str">
        <f>IF(AH30=FALSE,"0.0",IF(ISERROR(R30*T30*0.034*$AB$4),"-",R30*T30*0.034*$AB$4))</f>
        <v>-</v>
      </c>
      <c r="AO30" s="12"/>
      <c r="AP30" s="12"/>
    </row>
    <row r="31" spans="12:46" s="2" customFormat="1" ht="21.95" customHeight="1" x14ac:dyDescent="0.15">
      <c r="L31" s="294"/>
      <c r="M31" s="295"/>
      <c r="N31" s="288"/>
      <c r="O31" s="289"/>
      <c r="P31" s="288"/>
      <c r="Q31" s="289"/>
      <c r="R31" s="466" t="str">
        <f>IF(N31="","",N31-P31)</f>
        <v/>
      </c>
      <c r="S31" s="467"/>
      <c r="T31" s="288"/>
      <c r="U31" s="289"/>
      <c r="V31" s="244"/>
      <c r="W31" s="245"/>
      <c r="X31" s="253"/>
      <c r="Y31" s="254"/>
      <c r="Z31" s="365" t="str">
        <f>IF(N31="","",AI31)</f>
        <v/>
      </c>
      <c r="AA31" s="365"/>
      <c r="AB31" s="366" t="str">
        <f>IF(N31="","",AJ31)</f>
        <v/>
      </c>
      <c r="AC31" s="367"/>
      <c r="AD31" s="337" t="str">
        <f>IF(N31="","",R31*T31*V31)</f>
        <v/>
      </c>
      <c r="AE31" s="338"/>
      <c r="AH31" s="12" t="b">
        <v>1</v>
      </c>
      <c r="AI31" s="2" t="e">
        <f>IF(AH31=FALSE,"0.0",IF(AH31=TRUE,R31*T31*0.034*$Z$4,"-"))</f>
        <v>#VALUE!</v>
      </c>
      <c r="AJ31" s="2" t="str">
        <f>IF(AH31=FALSE,"0.0",IF(ISERROR(R31*T31*0.034*$AB$4),"-",R31*T31*0.034*$AB$4))</f>
        <v>-</v>
      </c>
      <c r="AO31" s="12"/>
      <c r="AP31" s="12"/>
    </row>
    <row r="32" spans="12:46" s="2" customFormat="1" ht="21.95" customHeight="1" x14ac:dyDescent="0.15">
      <c r="L32" s="294"/>
      <c r="M32" s="295"/>
      <c r="N32" s="288"/>
      <c r="O32" s="289"/>
      <c r="P32" s="288"/>
      <c r="Q32" s="289"/>
      <c r="R32" s="466" t="str">
        <f>IF(N32="","",N32-P32)</f>
        <v/>
      </c>
      <c r="S32" s="467"/>
      <c r="T32" s="288"/>
      <c r="U32" s="289"/>
      <c r="V32" s="244"/>
      <c r="W32" s="245"/>
      <c r="X32" s="253"/>
      <c r="Y32" s="254"/>
      <c r="Z32" s="365" t="str">
        <f>IF(N32="","",AI32)</f>
        <v/>
      </c>
      <c r="AA32" s="365"/>
      <c r="AB32" s="366" t="str">
        <f>IF(N32="","",AJ32)</f>
        <v/>
      </c>
      <c r="AC32" s="367"/>
      <c r="AD32" s="337" t="str">
        <f>IF(N32="","",R32*T32*V32)</f>
        <v/>
      </c>
      <c r="AE32" s="338"/>
      <c r="AH32" s="12" t="b">
        <v>1</v>
      </c>
      <c r="AI32" s="2" t="e">
        <f>IF(AH32=FALSE,"0.0",IF(AH32=TRUE,R32*T32*0.034*$Z$4,"-"))</f>
        <v>#VALUE!</v>
      </c>
      <c r="AJ32" s="2" t="str">
        <f>IF(AH32=FALSE,"0.0",IF(ISERROR(R32*T32*0.034*$AB$4),"-",R32*T32*0.034*$AB$4))</f>
        <v>-</v>
      </c>
      <c r="AO32" s="12"/>
      <c r="AP32" s="12"/>
    </row>
    <row r="33" spans="2:42" s="2" customFormat="1" ht="21.95" customHeight="1" thickBot="1" x14ac:dyDescent="0.2">
      <c r="L33" s="303"/>
      <c r="M33" s="304"/>
      <c r="N33" s="305"/>
      <c r="O33" s="306"/>
      <c r="P33" s="305"/>
      <c r="Q33" s="306"/>
      <c r="R33" s="468" t="str">
        <f>IF(N33="","",N33-P33)</f>
        <v/>
      </c>
      <c r="S33" s="469"/>
      <c r="T33" s="305"/>
      <c r="U33" s="306"/>
      <c r="V33" s="368"/>
      <c r="W33" s="369"/>
      <c r="X33" s="370"/>
      <c r="Y33" s="371"/>
      <c r="Z33" s="372" t="str">
        <f>IF(N33="","",AI33)</f>
        <v/>
      </c>
      <c r="AA33" s="372"/>
      <c r="AB33" s="373" t="str">
        <f>IF(N33="","",AJ33)</f>
        <v/>
      </c>
      <c r="AC33" s="374"/>
      <c r="AD33" s="307" t="str">
        <f>IF(N33="","",R33*T33*V33)</f>
        <v/>
      </c>
      <c r="AE33" s="308"/>
      <c r="AH33" s="12" t="b">
        <v>1</v>
      </c>
      <c r="AI33" s="2" t="e">
        <f>IF(AH33=FALSE,"0.0",IF(AH33=TRUE,R33*T33*0.034*$Z$4,"-"))</f>
        <v>#VALUE!</v>
      </c>
      <c r="AJ33" s="2" t="str">
        <f>IF(AH33=FALSE,"0.0",IF(ISERROR(R33*T33*0.034*$AB$4),"-",R33*T33*0.034*$AB$4))</f>
        <v>-</v>
      </c>
      <c r="AO33" s="12"/>
      <c r="AP33" s="12"/>
    </row>
    <row r="34" spans="2:42" s="2" customFormat="1" ht="21.95" customHeight="1" thickBot="1" x14ac:dyDescent="0.2">
      <c r="L34" s="246" t="s">
        <v>133</v>
      </c>
      <c r="M34" s="247"/>
      <c r="N34" s="247"/>
      <c r="O34" s="247"/>
      <c r="P34" s="247"/>
      <c r="Q34" s="247"/>
      <c r="R34" s="247"/>
      <c r="S34" s="247"/>
      <c r="T34" s="247"/>
      <c r="U34" s="247"/>
      <c r="V34" s="247"/>
      <c r="W34" s="247"/>
      <c r="X34" s="247"/>
      <c r="Y34" s="248"/>
      <c r="Z34" s="327">
        <f>SUM(Z29:AA33)</f>
        <v>0</v>
      </c>
      <c r="AA34" s="330"/>
      <c r="AB34" s="327">
        <f>IF(共通条件・結果!AA7="８地域","-",SUM(AB29:AC33))</f>
        <v>0</v>
      </c>
      <c r="AC34" s="330"/>
      <c r="AD34" s="331">
        <f>SUM(AD29:AE33)</f>
        <v>0</v>
      </c>
      <c r="AE34" s="332"/>
      <c r="AH34" s="12"/>
      <c r="AO34" s="12"/>
      <c r="AP34" s="12"/>
    </row>
    <row r="35" spans="2:42" s="2" customFormat="1" ht="21.75" customHeight="1" x14ac:dyDescent="0.15">
      <c r="L35" s="101" t="s">
        <v>395</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320" t="s">
        <v>232</v>
      </c>
      <c r="M37" s="266"/>
      <c r="N37" s="166" t="s">
        <v>283</v>
      </c>
      <c r="O37" s="166"/>
      <c r="P37" s="166"/>
      <c r="Q37" s="166"/>
      <c r="R37" s="166"/>
      <c r="S37" s="166"/>
      <c r="T37" s="276" t="s">
        <v>292</v>
      </c>
      <c r="U37" s="172"/>
      <c r="V37" s="172"/>
      <c r="W37" s="262"/>
      <c r="X37" s="276" t="s">
        <v>60</v>
      </c>
      <c r="Y37" s="349"/>
      <c r="Z37" s="349"/>
      <c r="AA37" s="277"/>
      <c r="AB37" s="276" t="s">
        <v>266</v>
      </c>
      <c r="AC37" s="172"/>
      <c r="AD37" s="172"/>
      <c r="AE37" s="173"/>
    </row>
    <row r="38" spans="2:42" s="2" customFormat="1" ht="21.75" customHeight="1" x14ac:dyDescent="0.15">
      <c r="L38" s="321"/>
      <c r="M38" s="322"/>
      <c r="N38" s="228"/>
      <c r="O38" s="228"/>
      <c r="P38" s="228"/>
      <c r="Q38" s="228"/>
      <c r="R38" s="228"/>
      <c r="S38" s="228"/>
      <c r="T38" s="310"/>
      <c r="U38" s="258"/>
      <c r="V38" s="258"/>
      <c r="W38" s="352"/>
      <c r="X38" s="278"/>
      <c r="Y38" s="350"/>
      <c r="Z38" s="350"/>
      <c r="AA38" s="279"/>
      <c r="AB38" s="310"/>
      <c r="AC38" s="258"/>
      <c r="AD38" s="258"/>
      <c r="AE38" s="311"/>
    </row>
    <row r="39" spans="2:42" s="2" customFormat="1" ht="21.75" customHeight="1" thickBot="1" x14ac:dyDescent="0.2">
      <c r="L39" s="323"/>
      <c r="M39" s="324"/>
      <c r="N39" s="269" t="s">
        <v>5</v>
      </c>
      <c r="O39" s="269"/>
      <c r="P39" s="282"/>
      <c r="Q39" s="269" t="s">
        <v>128</v>
      </c>
      <c r="R39" s="269"/>
      <c r="S39" s="269"/>
      <c r="T39" s="312"/>
      <c r="U39" s="260"/>
      <c r="V39" s="260"/>
      <c r="W39" s="353"/>
      <c r="X39" s="280"/>
      <c r="Y39" s="351"/>
      <c r="Z39" s="351"/>
      <c r="AA39" s="281"/>
      <c r="AB39" s="312"/>
      <c r="AC39" s="260"/>
      <c r="AD39" s="260"/>
      <c r="AE39" s="313"/>
    </row>
    <row r="40" spans="2:42" s="2" customFormat="1" ht="21.75" customHeight="1" x14ac:dyDescent="0.15">
      <c r="L40" s="296"/>
      <c r="M40" s="297"/>
      <c r="N40" s="354"/>
      <c r="O40" s="355"/>
      <c r="P40" s="355"/>
      <c r="Q40" s="354"/>
      <c r="R40" s="355"/>
      <c r="S40" s="356"/>
      <c r="T40" s="354"/>
      <c r="U40" s="355"/>
      <c r="V40" s="355"/>
      <c r="W40" s="356"/>
      <c r="X40" s="354"/>
      <c r="Y40" s="355"/>
      <c r="Z40" s="355"/>
      <c r="AA40" s="356"/>
      <c r="AB40" s="314" t="str">
        <f>IF(N40="","",N40*Q40*T40*X40)</f>
        <v/>
      </c>
      <c r="AC40" s="315"/>
      <c r="AD40" s="315"/>
      <c r="AE40" s="316"/>
    </row>
    <row r="41" spans="2:42" s="2" customFormat="1" ht="21.75" customHeight="1" thickBot="1" x14ac:dyDescent="0.2">
      <c r="L41" s="325"/>
      <c r="M41" s="326"/>
      <c r="N41" s="357"/>
      <c r="O41" s="358"/>
      <c r="P41" s="358"/>
      <c r="Q41" s="357"/>
      <c r="R41" s="358"/>
      <c r="S41" s="359"/>
      <c r="T41" s="357"/>
      <c r="U41" s="358"/>
      <c r="V41" s="358"/>
      <c r="W41" s="359"/>
      <c r="X41" s="357"/>
      <c r="Y41" s="358"/>
      <c r="Z41" s="358"/>
      <c r="AA41" s="359"/>
      <c r="AB41" s="317" t="str">
        <f>IF(N41="","",N41*Q41*T41*X41)</f>
        <v/>
      </c>
      <c r="AC41" s="318"/>
      <c r="AD41" s="318"/>
      <c r="AE41" s="319"/>
    </row>
    <row r="42" spans="2:42" s="2" customFormat="1" ht="21.75" customHeight="1" thickBot="1" x14ac:dyDescent="0.2">
      <c r="L42" s="246" t="s">
        <v>249</v>
      </c>
      <c r="M42" s="247"/>
      <c r="N42" s="247"/>
      <c r="O42" s="247"/>
      <c r="P42" s="247"/>
      <c r="Q42" s="247"/>
      <c r="R42" s="247"/>
      <c r="S42" s="247"/>
      <c r="T42" s="247"/>
      <c r="U42" s="247"/>
      <c r="V42" s="247"/>
      <c r="W42" s="247"/>
      <c r="X42" s="247"/>
      <c r="Y42" s="247"/>
      <c r="Z42" s="247"/>
      <c r="AA42" s="248"/>
      <c r="AB42" s="327">
        <f>SUM(AB40:AB41)</f>
        <v>0</v>
      </c>
      <c r="AC42" s="328"/>
      <c r="AD42" s="328"/>
      <c r="AE42" s="329"/>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242</v>
      </c>
      <c r="F44" s="4"/>
    </row>
    <row r="45" spans="2:42" s="2" customFormat="1" ht="21.95" customHeight="1" x14ac:dyDescent="0.15">
      <c r="B45" s="339" t="s">
        <v>134</v>
      </c>
      <c r="C45" s="340"/>
      <c r="D45" s="36" t="s">
        <v>31</v>
      </c>
      <c r="E45" s="37"/>
      <c r="F45" s="37"/>
      <c r="G45" s="37"/>
      <c r="H45" s="37"/>
      <c r="I45" s="37"/>
      <c r="J45" s="299">
        <f>$O45+$S$45+$W$45+$AC$45</f>
        <v>0</v>
      </c>
      <c r="K45" s="300"/>
      <c r="L45" s="300"/>
      <c r="M45" s="37" t="s">
        <v>15</v>
      </c>
      <c r="N45" s="7" t="s">
        <v>14</v>
      </c>
      <c r="O45" s="345">
        <f>$D$8*$F$8+$D$9*$F$9+$D$10*$F$10+$D$11*$F$11+$D$12*$F$12+$D$13*$F$13+$D$14*$F$14</f>
        <v>0</v>
      </c>
      <c r="P45" s="345"/>
      <c r="Q45" s="8" t="s">
        <v>237</v>
      </c>
      <c r="R45" s="8"/>
      <c r="S45" s="346">
        <f>$N$21*$P$21+$N$22*$P$22</f>
        <v>0</v>
      </c>
      <c r="T45" s="346"/>
      <c r="U45" s="8" t="s">
        <v>236</v>
      </c>
      <c r="V45" s="8"/>
      <c r="W45" s="346">
        <f>SUM($R$29:$S$33)</f>
        <v>0</v>
      </c>
      <c r="X45" s="346"/>
      <c r="Y45" s="8" t="s">
        <v>235</v>
      </c>
      <c r="Z45" s="37"/>
      <c r="AA45" s="72"/>
      <c r="AB45" s="72"/>
      <c r="AC45" s="346">
        <f>$N$40*$Q$40+$N$41*$Q$41</f>
        <v>0</v>
      </c>
      <c r="AD45" s="346"/>
      <c r="AE45" s="13" t="s">
        <v>215</v>
      </c>
    </row>
    <row r="46" spans="2:42" s="2" customFormat="1" ht="21.95" customHeight="1" x14ac:dyDescent="0.15">
      <c r="B46" s="341"/>
      <c r="C46" s="342"/>
      <c r="D46" s="38" t="s">
        <v>42</v>
      </c>
      <c r="E46" s="14"/>
      <c r="F46" s="14"/>
      <c r="G46" s="14"/>
      <c r="H46" s="14"/>
      <c r="I46" s="14"/>
      <c r="J46" s="38"/>
      <c r="K46" s="14"/>
      <c r="L46" s="14"/>
      <c r="M46" s="14"/>
      <c r="N46" s="14"/>
      <c r="O46" s="14"/>
      <c r="P46" s="14"/>
      <c r="Q46" s="14"/>
      <c r="R46" s="14"/>
      <c r="S46" s="14"/>
      <c r="T46" s="14"/>
      <c r="U46" s="14"/>
      <c r="V46" s="14"/>
      <c r="W46" s="14"/>
      <c r="X46" s="14"/>
      <c r="Y46" s="14"/>
      <c r="Z46" s="14"/>
      <c r="AA46" s="348">
        <f>$Z$15+$Z$23+$Z$34</f>
        <v>0</v>
      </c>
      <c r="AB46" s="348"/>
      <c r="AC46" s="348"/>
      <c r="AD46" s="301" t="s">
        <v>261</v>
      </c>
      <c r="AE46" s="302"/>
    </row>
    <row r="47" spans="2:42" s="2" customFormat="1" ht="21.95" customHeight="1" x14ac:dyDescent="0.15">
      <c r="B47" s="341"/>
      <c r="C47" s="342"/>
      <c r="D47" s="38" t="s">
        <v>43</v>
      </c>
      <c r="E47" s="14"/>
      <c r="F47" s="14"/>
      <c r="G47" s="14"/>
      <c r="H47" s="14"/>
      <c r="I47" s="14"/>
      <c r="J47" s="38"/>
      <c r="K47" s="14"/>
      <c r="L47" s="14"/>
      <c r="M47" s="14"/>
      <c r="N47" s="14"/>
      <c r="O47" s="14"/>
      <c r="P47" s="14"/>
      <c r="Q47" s="14"/>
      <c r="R47" s="14"/>
      <c r="S47" s="14"/>
      <c r="T47" s="14"/>
      <c r="U47" s="14"/>
      <c r="V47" s="14"/>
      <c r="W47" s="14"/>
      <c r="X47" s="14"/>
      <c r="Y47" s="14"/>
      <c r="Z47" s="14"/>
      <c r="AA47" s="348">
        <f>IF(共通条件・結果!AA7="８地域","-",$AB$15+$AB$23+$AB$34)</f>
        <v>0</v>
      </c>
      <c r="AB47" s="348"/>
      <c r="AC47" s="348"/>
      <c r="AD47" s="301" t="s">
        <v>261</v>
      </c>
      <c r="AE47" s="302"/>
    </row>
    <row r="48" spans="2:42" s="2" customFormat="1" ht="21.95" customHeight="1" thickBot="1" x14ac:dyDescent="0.2">
      <c r="B48" s="343"/>
      <c r="C48" s="344"/>
      <c r="D48" s="35" t="s">
        <v>12</v>
      </c>
      <c r="E48" s="15"/>
      <c r="F48" s="15"/>
      <c r="G48" s="15"/>
      <c r="H48" s="15"/>
      <c r="I48" s="15"/>
      <c r="J48" s="35"/>
      <c r="K48" s="15"/>
      <c r="L48" s="15"/>
      <c r="M48" s="15"/>
      <c r="N48" s="15"/>
      <c r="O48" s="15"/>
      <c r="P48" s="15"/>
      <c r="Q48" s="15"/>
      <c r="R48" s="15"/>
      <c r="S48" s="15"/>
      <c r="T48" s="15"/>
      <c r="U48" s="15"/>
      <c r="V48" s="15"/>
      <c r="W48" s="15"/>
      <c r="X48" s="15"/>
      <c r="Y48" s="15"/>
      <c r="Z48" s="5"/>
      <c r="AA48" s="309">
        <f>$AD$15+$AD$23+$AD$34+$AB$42</f>
        <v>0</v>
      </c>
      <c r="AB48" s="309"/>
      <c r="AC48" s="309"/>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algorithmName="SHA-512" hashValue="lgETRfpSjxoCYWbkhUWCjB9dLSQBdYvu/m8l/1dBc19flyiUcU7CvR4r6MKxSmoCJj7kwMPjv0wXcMXNhHFR1w==" saltValue="p+RJ/1p9GIK5tIf5T2g7YQ==" spinCount="100000" sheet="1" selectLockedCells="1"/>
  <mergeCells count="273">
    <mergeCell ref="AD46:AE46"/>
    <mergeCell ref="AD47:AE47"/>
    <mergeCell ref="L8:M8"/>
    <mergeCell ref="AB9:AC9"/>
    <mergeCell ref="AB42:AE42"/>
    <mergeCell ref="L42:AA42"/>
    <mergeCell ref="Z15:AA15"/>
    <mergeCell ref="AB15:AC15"/>
    <mergeCell ref="AD15:AE15"/>
    <mergeCell ref="B15:Y15"/>
    <mergeCell ref="Z23:AA23"/>
    <mergeCell ref="AB23:AC23"/>
    <mergeCell ref="AD23:AE23"/>
    <mergeCell ref="Z34:AA34"/>
    <mergeCell ref="AB34:AC34"/>
    <mergeCell ref="AD34:AE34"/>
    <mergeCell ref="L34:Y34"/>
    <mergeCell ref="X22:Y22"/>
    <mergeCell ref="Z22:AA22"/>
    <mergeCell ref="AB22:AC22"/>
    <mergeCell ref="AD22:AE22"/>
    <mergeCell ref="X21:Y21"/>
    <mergeCell ref="Z21:AA21"/>
    <mergeCell ref="AB21:AC21"/>
    <mergeCell ref="AD21:AE21"/>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D9:AE9"/>
    <mergeCell ref="N10:O10"/>
    <mergeCell ref="P10:Q10"/>
    <mergeCell ref="AI6:AJ6"/>
    <mergeCell ref="AM6:AN6"/>
    <mergeCell ref="AP6:AQ6"/>
    <mergeCell ref="AS6:AT6"/>
    <mergeCell ref="T7:U7"/>
    <mergeCell ref="V7:W7"/>
    <mergeCell ref="X7:Y7"/>
    <mergeCell ref="R9:S9"/>
    <mergeCell ref="T9:U9"/>
    <mergeCell ref="V9:W9"/>
    <mergeCell ref="X9:Y9"/>
    <mergeCell ref="Z9:AA9"/>
    <mergeCell ref="Z8:AA8"/>
    <mergeCell ref="AB8:AC8"/>
    <mergeCell ref="AD8:AE8"/>
    <mergeCell ref="R8:S8"/>
    <mergeCell ref="T8:U8"/>
    <mergeCell ref="V8:W8"/>
    <mergeCell ref="X8:Y8"/>
    <mergeCell ref="B8:C8"/>
    <mergeCell ref="D8:E8"/>
    <mergeCell ref="F8:G8"/>
    <mergeCell ref="H8:I8"/>
    <mergeCell ref="J8:K8"/>
    <mergeCell ref="N8:O8"/>
    <mergeCell ref="P8:Q8"/>
    <mergeCell ref="F10:G10"/>
    <mergeCell ref="T11:U11"/>
    <mergeCell ref="V11:W11"/>
    <mergeCell ref="X11:Y11"/>
    <mergeCell ref="B9:C9"/>
    <mergeCell ref="D9:E9"/>
    <mergeCell ref="F9:G9"/>
    <mergeCell ref="H9:I9"/>
    <mergeCell ref="J9:K9"/>
    <mergeCell ref="L9:M9"/>
    <mergeCell ref="N9:O9"/>
    <mergeCell ref="P9:Q9"/>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J12:K12"/>
    <mergeCell ref="L12:M12"/>
    <mergeCell ref="AB13:AC13"/>
    <mergeCell ref="AD13:AE13"/>
    <mergeCell ref="R13:S13"/>
    <mergeCell ref="T13:U13"/>
    <mergeCell ref="V13:W13"/>
    <mergeCell ref="X13:Y13"/>
    <mergeCell ref="Z13:AA13"/>
    <mergeCell ref="P13:Q13"/>
    <mergeCell ref="AD18:AE20"/>
    <mergeCell ref="X19:Y20"/>
    <mergeCell ref="Z19:AA20"/>
    <mergeCell ref="AB19:AC20"/>
    <mergeCell ref="N18:Q19"/>
    <mergeCell ref="N20:O20"/>
    <mergeCell ref="P20:Q20"/>
    <mergeCell ref="AI19:AJ19"/>
    <mergeCell ref="AS19:AT19"/>
    <mergeCell ref="AD14:AE14"/>
    <mergeCell ref="X18:AC18"/>
    <mergeCell ref="R18:S20"/>
    <mergeCell ref="T18:U20"/>
    <mergeCell ref="V18:W20"/>
    <mergeCell ref="B14:C14"/>
    <mergeCell ref="D14:E14"/>
    <mergeCell ref="F14:G14"/>
    <mergeCell ref="H14:I14"/>
    <mergeCell ref="J14:K14"/>
    <mergeCell ref="L14:M14"/>
    <mergeCell ref="N14:O14"/>
    <mergeCell ref="P14:Q14"/>
    <mergeCell ref="AS16:AT16"/>
    <mergeCell ref="R14:S14"/>
    <mergeCell ref="T14:U14"/>
    <mergeCell ref="V14:W14"/>
    <mergeCell ref="X14:Y14"/>
    <mergeCell ref="Z14:AA14"/>
    <mergeCell ref="AB14:AC14"/>
    <mergeCell ref="L18:M20"/>
    <mergeCell ref="X26:AC26"/>
    <mergeCell ref="AD26:AE28"/>
    <mergeCell ref="X27:Y28"/>
    <mergeCell ref="Z27:AA28"/>
    <mergeCell ref="AB27:AC28"/>
    <mergeCell ref="AI27:AJ27"/>
    <mergeCell ref="L26:M28"/>
    <mergeCell ref="N26:O28"/>
    <mergeCell ref="P26:Q28"/>
    <mergeCell ref="R26:S28"/>
    <mergeCell ref="T26:U28"/>
    <mergeCell ref="V26:W28"/>
    <mergeCell ref="X29:Y29"/>
    <mergeCell ref="Z29:AA29"/>
    <mergeCell ref="AB29:AC29"/>
    <mergeCell ref="AD29:AE29"/>
    <mergeCell ref="L30:M30"/>
    <mergeCell ref="N30:O30"/>
    <mergeCell ref="P30:Q30"/>
    <mergeCell ref="R30:S30"/>
    <mergeCell ref="T30:U30"/>
    <mergeCell ref="V30:W30"/>
    <mergeCell ref="L29:M29"/>
    <mergeCell ref="N29:O29"/>
    <mergeCell ref="P29:Q29"/>
    <mergeCell ref="R29:S29"/>
    <mergeCell ref="T29:U29"/>
    <mergeCell ref="V29:W29"/>
    <mergeCell ref="X30:Y30"/>
    <mergeCell ref="Z30:AA30"/>
    <mergeCell ref="AB30:AC30"/>
    <mergeCell ref="AD30:AE30"/>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D32:AE32"/>
    <mergeCell ref="B45:C48"/>
    <mergeCell ref="AC45:AD45"/>
    <mergeCell ref="AA46:AC46"/>
    <mergeCell ref="AA47:AC47"/>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0:AE40"/>
    <mergeCell ref="N41:P41"/>
    <mergeCell ref="Q41:S41"/>
    <mergeCell ref="T41:W41"/>
    <mergeCell ref="S45:T45"/>
    <mergeCell ref="L40:M40"/>
    <mergeCell ref="L41:M41"/>
    <mergeCell ref="L33:M33"/>
    <mergeCell ref="N33:O33"/>
    <mergeCell ref="P33:Q33"/>
    <mergeCell ref="R33:S33"/>
    <mergeCell ref="T33:U33"/>
    <mergeCell ref="V33:W33"/>
    <mergeCell ref="AA48:AC48"/>
    <mergeCell ref="W45:X45"/>
    <mergeCell ref="L23:Y23"/>
    <mergeCell ref="N21:O21"/>
    <mergeCell ref="P21:Q21"/>
    <mergeCell ref="R21:S21"/>
    <mergeCell ref="T21:U21"/>
    <mergeCell ref="V21:W21"/>
    <mergeCell ref="L22:M22"/>
    <mergeCell ref="N22:O22"/>
    <mergeCell ref="P22:Q22"/>
    <mergeCell ref="R22:S22"/>
    <mergeCell ref="T22:U22"/>
    <mergeCell ref="V22:W22"/>
    <mergeCell ref="L21:M21"/>
  </mergeCells>
  <phoneticPr fontId="4"/>
  <conditionalFormatting sqref="B8:Y14">
    <cfRule type="expression" dxfId="116" priority="183" stopIfTrue="1">
      <formula>$AH$3&lt;&gt;2</formula>
    </cfRule>
  </conditionalFormatting>
  <conditionalFormatting sqref="J45">
    <cfRule type="expression" dxfId="115" priority="1288" stopIfTrue="1">
      <formula>$J$45=0</formula>
    </cfRule>
  </conditionalFormatting>
  <conditionalFormatting sqref="J45:L45">
    <cfRule type="expression" dxfId="114" priority="359">
      <formula>$AH$3&lt;&gt;2</formula>
    </cfRule>
  </conditionalFormatting>
  <conditionalFormatting sqref="L29:Q33">
    <cfRule type="expression" dxfId="113" priority="101" stopIfTrue="1">
      <formula>$AH$3&lt;&gt;2</formula>
    </cfRule>
  </conditionalFormatting>
  <conditionalFormatting sqref="L21:Y22">
    <cfRule type="expression" dxfId="112" priority="155" stopIfTrue="1">
      <formula>$AH$3&lt;&gt;2</formula>
    </cfRule>
  </conditionalFormatting>
  <conditionalFormatting sqref="L40:AA41">
    <cfRule type="expression" dxfId="111" priority="63" stopIfTrue="1">
      <formula>$AH$3&lt;&gt;2</formula>
    </cfRule>
  </conditionalFormatting>
  <conditionalFormatting sqref="O45:P45">
    <cfRule type="expression" dxfId="110" priority="358">
      <formula>$AH$3&lt;&gt;2</formula>
    </cfRule>
    <cfRule type="expression" dxfId="109" priority="1289" stopIfTrue="1">
      <formula>$O$45=0</formula>
    </cfRule>
  </conditionalFormatting>
  <conditionalFormatting sqref="R29:S33">
    <cfRule type="expression" dxfId="108" priority="11">
      <formula>$AH$3&lt;&gt;2</formula>
    </cfRule>
  </conditionalFormatting>
  <conditionalFormatting sqref="S45:T45">
    <cfRule type="expression" dxfId="107" priority="357">
      <formula>$AH$3&lt;&gt;2</formula>
    </cfRule>
    <cfRule type="expression" dxfId="106" priority="1287" stopIfTrue="1">
      <formula>$S$45=0</formula>
    </cfRule>
  </conditionalFormatting>
  <conditionalFormatting sqref="T8:Y14">
    <cfRule type="expression" dxfId="105" priority="351">
      <formula>$AL8=TRUE</formula>
    </cfRule>
  </conditionalFormatting>
  <conditionalFormatting sqref="T29:Y33">
    <cfRule type="expression" dxfId="104" priority="95" stopIfTrue="1">
      <formula>$AH$3&lt;&gt;2</formula>
    </cfRule>
  </conditionalFormatting>
  <conditionalFormatting sqref="W45:X45">
    <cfRule type="expression" dxfId="103" priority="356">
      <formula>$AH$3&lt;&gt;2</formula>
    </cfRule>
  </conditionalFormatting>
  <conditionalFormatting sqref="Z4:AC4">
    <cfRule type="expression" dxfId="102" priority="61">
      <formula>$AH$3&lt;&gt;2</formula>
    </cfRule>
  </conditionalFormatting>
  <conditionalFormatting sqref="Z8:AE15">
    <cfRule type="expression" dxfId="101" priority="37">
      <formula>$AH$3&lt;&gt;2</formula>
    </cfRule>
  </conditionalFormatting>
  <conditionalFormatting sqref="Z21:AE23">
    <cfRule type="expression" dxfId="100" priority="28">
      <formula>$AH$3&lt;&gt;2</formula>
    </cfRule>
  </conditionalFormatting>
  <conditionalFormatting sqref="Z29:AE34">
    <cfRule type="expression" dxfId="99" priority="5">
      <formula>$AH$3&lt;&gt;2</formula>
    </cfRule>
  </conditionalFormatting>
  <conditionalFormatting sqref="AA46:AC48">
    <cfRule type="expression" dxfId="98" priority="1">
      <formula>$AH$3&lt;&gt;2</formula>
    </cfRule>
  </conditionalFormatting>
  <conditionalFormatting sqref="AB40:AE41">
    <cfRule type="expression" dxfId="97" priority="3">
      <formula>$AH$3&lt;&gt;2</formula>
    </cfRule>
  </conditionalFormatting>
  <conditionalFormatting sqref="AC45:AD45">
    <cfRule type="expression" dxfId="96" priority="355">
      <formula>$AH$3&lt;&gt;2</formula>
    </cfRule>
  </conditionalFormatting>
  <conditionalFormatting sqref="AE8:AE14">
    <cfRule type="expression" dxfId="95" priority="395">
      <formula>$AH$3&lt;&gt;2</formula>
    </cfRule>
  </conditionalFormatting>
  <conditionalFormatting sqref="AE40:AE42">
    <cfRule type="expression" dxfId="94" priority="360">
      <formula>$AH$3&lt;&gt;2</formula>
    </cfRule>
  </conditionalFormatting>
  <dataValidations count="3">
    <dataValidation type="list" showInputMessage="1" showErrorMessage="1" sqref="V29:W33 X40:X41 V21:W22 P8:Q14" xr:uid="{00000000-0002-0000-0500-000000000000}">
      <formula1>"1.0,0.7,0.05,0.15,0"</formula1>
    </dataValidation>
    <dataValidation type="list" allowBlank="1" showInputMessage="1" showErrorMessage="1" sqref="N8:N14 T21:T22" xr:uid="{00000000-0002-0000-0500-000001000000}">
      <formula1>"　,雨戸,ｼｬｯﾀｰ,障子,風除室"</formula1>
    </dataValidation>
    <dataValidation type="list" allowBlank="1" showInputMessage="1" showErrorMessage="1" sqref="T40:T41" xr:uid="{00000000-0002-0000-0500-000002000000}">
      <formula1>"4.55,17.0"</formula1>
    </dataValidation>
  </dataValidations>
  <pageMargins left="0.70866141732283472" right="0.70866141732283472" top="0.74803149606299213" bottom="0.74803149606299213" header="0.31496062992125984" footer="0.31496062992125984"/>
  <pageSetup paperSize="9" scale="76" orientation="portrait" r:id="rId1"/>
  <headerFooter>
    <oddHeader xml:space="preserve">&amp;RVer3.6
</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0529"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50530"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50531"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50532"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50533"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50534"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50535"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50536"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50537"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50538"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50539"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50540"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50541"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0542"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50543"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0544"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50545"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50546"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50547"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50548"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50549"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50565" r:id="rId25" name="Check Box 37">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0566" r:id="rId26" name="Check Box 38">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0567" r:id="rId27" name="Check Box 39">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B1:AT110"/>
  <sheetViews>
    <sheetView workbookViewId="0"/>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421" t="s">
        <v>113</v>
      </c>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H2" s="140" t="s">
        <v>376</v>
      </c>
    </row>
    <row r="3" spans="2:46" s="2" customFormat="1" ht="24.95" customHeight="1" thickBot="1" x14ac:dyDescent="0.2">
      <c r="AH3" s="147">
        <f>共通条件・結果!AH3</f>
        <v>1</v>
      </c>
    </row>
    <row r="4" spans="2:46" s="2" customFormat="1" ht="21.95" customHeight="1" thickBot="1" x14ac:dyDescent="0.2">
      <c r="B4" s="4" t="s">
        <v>129</v>
      </c>
      <c r="D4" s="4"/>
      <c r="F4" s="4"/>
      <c r="V4" s="426" t="s">
        <v>24</v>
      </c>
      <c r="W4" s="427"/>
      <c r="X4" s="427"/>
      <c r="Y4" s="427"/>
      <c r="Z4" s="428">
        <f>IF(共通条件・結果!AA7="８地域","0.517",IF(共通条件・結果!AA7="７地域",0.479,IF(共通条件・結果!AA7="６地域",0.491,IF(共通条件・結果!AA7="５地域",0.52,IF(共通条件・結果!AA7="４地域",0.481,IF(共通条件・結果!AA7="３地域",0.55,IF(共通条件・結果!AA7="２地域",0.548,IF(共通条件・結果!AA7="１地域",0.526))))))))</f>
        <v>0.55000000000000004</v>
      </c>
      <c r="AA4" s="429"/>
      <c r="AB4" s="430">
        <f>IF(共通条件・結果!AA7="８地域","-",IF(共通条件・結果!AA7="７地域",0.848,IF(共通条件・結果!AA7="６地域",0.763,IF(共通条件・結果!AA7="５地域",0.815,IF(共通条件・結果!AA7="４地域",0.723,IF(共通条件・結果!AA7="３地域",0.75,IF(共通条件・結果!AA7="２地域",0.753,IF(共通条件・結果!AA7="１地域",0.79))))))))</f>
        <v>0.75</v>
      </c>
      <c r="AC4" s="431"/>
    </row>
    <row r="5" spans="2:46" s="2" customFormat="1" ht="21.95" customHeight="1" x14ac:dyDescent="0.15">
      <c r="B5" s="256" t="s">
        <v>3</v>
      </c>
      <c r="C5" s="262"/>
      <c r="D5" s="166" t="s">
        <v>283</v>
      </c>
      <c r="E5" s="166"/>
      <c r="F5" s="166"/>
      <c r="G5" s="166"/>
      <c r="H5" s="266" t="s">
        <v>284</v>
      </c>
      <c r="I5" s="166"/>
      <c r="J5" s="276" t="s">
        <v>149</v>
      </c>
      <c r="K5" s="349"/>
      <c r="L5" s="349"/>
      <c r="M5" s="277"/>
      <c r="N5" s="266" t="s">
        <v>6</v>
      </c>
      <c r="O5" s="166"/>
      <c r="P5" s="266" t="s">
        <v>60</v>
      </c>
      <c r="Q5" s="166"/>
      <c r="R5" s="413" t="s">
        <v>41</v>
      </c>
      <c r="S5" s="346"/>
      <c r="T5" s="346"/>
      <c r="U5" s="346"/>
      <c r="V5" s="346"/>
      <c r="W5" s="346"/>
      <c r="X5" s="346"/>
      <c r="Y5" s="346"/>
      <c r="Z5" s="266" t="s">
        <v>285</v>
      </c>
      <c r="AA5" s="166"/>
      <c r="AB5" s="266" t="s">
        <v>286</v>
      </c>
      <c r="AC5" s="166"/>
      <c r="AD5" s="266" t="s">
        <v>266</v>
      </c>
      <c r="AE5" s="167"/>
    </row>
    <row r="6" spans="2:46" s="2" customFormat="1" ht="21.95" customHeight="1" x14ac:dyDescent="0.15">
      <c r="B6" s="257"/>
      <c r="C6" s="352"/>
      <c r="D6" s="422" t="s">
        <v>5</v>
      </c>
      <c r="E6" s="423"/>
      <c r="F6" s="432" t="s">
        <v>4</v>
      </c>
      <c r="G6" s="433"/>
      <c r="H6" s="268"/>
      <c r="I6" s="268"/>
      <c r="J6" s="278" t="s">
        <v>148</v>
      </c>
      <c r="K6" s="279"/>
      <c r="L6" s="382" t="s">
        <v>174</v>
      </c>
      <c r="M6" s="383"/>
      <c r="N6" s="267"/>
      <c r="O6" s="268"/>
      <c r="P6" s="267"/>
      <c r="Q6" s="268"/>
      <c r="R6" s="382" t="s">
        <v>40</v>
      </c>
      <c r="S6" s="416"/>
      <c r="T6" s="418" t="s">
        <v>287</v>
      </c>
      <c r="U6" s="419"/>
      <c r="V6" s="419"/>
      <c r="W6" s="419"/>
      <c r="X6" s="419"/>
      <c r="Y6" s="420"/>
      <c r="Z6" s="267"/>
      <c r="AA6" s="268"/>
      <c r="AB6" s="267"/>
      <c r="AC6" s="268"/>
      <c r="AD6" s="268"/>
      <c r="AE6" s="414"/>
      <c r="AI6" s="258" t="s">
        <v>44</v>
      </c>
      <c r="AJ6" s="258"/>
      <c r="AK6" s="11"/>
      <c r="AL6" s="11"/>
      <c r="AM6" s="258" t="s">
        <v>9</v>
      </c>
      <c r="AN6" s="258"/>
      <c r="AO6" s="11"/>
      <c r="AP6" s="258" t="s">
        <v>45</v>
      </c>
      <c r="AQ6" s="258"/>
      <c r="AS6" s="258" t="s">
        <v>58</v>
      </c>
      <c r="AT6" s="258"/>
    </row>
    <row r="7" spans="2:46" s="2" customFormat="1" ht="21.95" customHeight="1" thickBot="1" x14ac:dyDescent="0.2">
      <c r="B7" s="259"/>
      <c r="C7" s="353"/>
      <c r="D7" s="424"/>
      <c r="E7" s="425"/>
      <c r="F7" s="434"/>
      <c r="G7" s="353"/>
      <c r="H7" s="269"/>
      <c r="I7" s="269"/>
      <c r="J7" s="280"/>
      <c r="K7" s="281"/>
      <c r="L7" s="280"/>
      <c r="M7" s="281"/>
      <c r="N7" s="269"/>
      <c r="O7" s="269"/>
      <c r="P7" s="269"/>
      <c r="Q7" s="269"/>
      <c r="R7" s="280"/>
      <c r="S7" s="417"/>
      <c r="T7" s="353" t="s">
        <v>7</v>
      </c>
      <c r="U7" s="312"/>
      <c r="V7" s="411" t="s">
        <v>8</v>
      </c>
      <c r="W7" s="412"/>
      <c r="X7" s="353" t="s">
        <v>1</v>
      </c>
      <c r="Y7" s="312"/>
      <c r="Z7" s="269"/>
      <c r="AA7" s="269"/>
      <c r="AB7" s="269"/>
      <c r="AC7" s="269"/>
      <c r="AD7" s="269"/>
      <c r="AE7" s="415"/>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96"/>
      <c r="C8" s="297"/>
      <c r="D8" s="288"/>
      <c r="E8" s="298"/>
      <c r="F8" s="290"/>
      <c r="G8" s="289"/>
      <c r="H8" s="288"/>
      <c r="I8" s="289"/>
      <c r="J8" s="292"/>
      <c r="K8" s="293"/>
      <c r="L8" s="288"/>
      <c r="M8" s="289"/>
      <c r="N8" s="244"/>
      <c r="O8" s="245"/>
      <c r="P8" s="409"/>
      <c r="Q8" s="410"/>
      <c r="R8" s="461"/>
      <c r="S8" s="462"/>
      <c r="T8" s="446"/>
      <c r="U8" s="447"/>
      <c r="V8" s="446"/>
      <c r="W8" s="448"/>
      <c r="X8" s="449"/>
      <c r="Y8" s="450"/>
      <c r="Z8" s="441" t="str">
        <f t="shared" ref="Z8:Z14" si="0">IF(D8="","",AI8)</f>
        <v/>
      </c>
      <c r="AA8" s="441"/>
      <c r="AB8" s="441" t="str">
        <f t="shared" ref="AB8:AB14" si="1">IF(D8="","",IF(ISERROR(AJ8),"-",AJ8))</f>
        <v/>
      </c>
      <c r="AC8" s="441"/>
      <c r="AD8" s="442" t="str">
        <f t="shared" ref="AD8:AD14" si="2">IF(D8="","",D8*F8*AS8*P8)</f>
        <v/>
      </c>
      <c r="AE8" s="443"/>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IF(共通条件・結果!$AA$7="８地域",0.01*(16+19*(2*V8+X8)/T8),0.01*(16+24*(2*V8+X8)/T8))</f>
        <v>#DIV/0!</v>
      </c>
      <c r="AQ8" s="2" t="e">
        <f t="shared" ref="AQ8:AQ14" si="5">0.01*(5+20*(3*V8+X8)/T8)</f>
        <v>#DIV/0!</v>
      </c>
      <c r="AS8" s="2">
        <f>IF(AT8="FALSE",H8,IF(N8="風除室",1/((1/H8)+0.1),0.5*H8+0.5*(1/((1/H8)+AT8))))</f>
        <v>0</v>
      </c>
      <c r="AT8" s="11" t="str">
        <f t="shared" ref="AT8:AT14" si="6">IF(N8="","FALSE",IF(N8="雨戸",0.1,IF(N8="ｼｬｯﾀｰ",0.1,IF(N8="障子",0.18,IF(N8="風除室",0.1)))))</f>
        <v>FALSE</v>
      </c>
    </row>
    <row r="9" spans="2:46" s="2" customFormat="1" ht="21.95" customHeight="1" x14ac:dyDescent="0.15">
      <c r="B9" s="294"/>
      <c r="C9" s="295"/>
      <c r="D9" s="288"/>
      <c r="E9" s="298"/>
      <c r="F9" s="290"/>
      <c r="G9" s="289"/>
      <c r="H9" s="288"/>
      <c r="I9" s="289"/>
      <c r="J9" s="292"/>
      <c r="K9" s="293"/>
      <c r="L9" s="288"/>
      <c r="M9" s="289"/>
      <c r="N9" s="244"/>
      <c r="O9" s="245"/>
      <c r="P9" s="244"/>
      <c r="Q9" s="245"/>
      <c r="R9" s="292"/>
      <c r="S9" s="460"/>
      <c r="T9" s="404"/>
      <c r="U9" s="405"/>
      <c r="V9" s="404"/>
      <c r="W9" s="406"/>
      <c r="X9" s="407"/>
      <c r="Y9" s="408"/>
      <c r="Z9" s="365" t="str">
        <f t="shared" si="0"/>
        <v/>
      </c>
      <c r="AA9" s="365"/>
      <c r="AB9" s="365" t="str">
        <f t="shared" si="1"/>
        <v/>
      </c>
      <c r="AC9" s="365"/>
      <c r="AD9" s="365" t="str">
        <f t="shared" si="2"/>
        <v/>
      </c>
      <c r="AE9" s="403"/>
      <c r="AH9" s="12" t="b">
        <v>1</v>
      </c>
      <c r="AI9" s="2">
        <f t="shared" si="3"/>
        <v>0</v>
      </c>
      <c r="AJ9" s="2">
        <f t="shared" si="4"/>
        <v>0</v>
      </c>
      <c r="AL9" s="12" t="b">
        <v>1</v>
      </c>
      <c r="AM9" s="2" t="str">
        <f t="shared" ref="AM9:AM14" si="7">IF(AL9=TRUE,"0.93",IF(ISERROR(AP9),"エラー",IF(AP9&gt;0.93,"0.93",AP9)))</f>
        <v>0.93</v>
      </c>
      <c r="AN9" s="2" t="str">
        <f t="shared" ref="AN9:AN14" si="8">IF(AL9=TRUE,"0.51",IF(ISERROR(AQ9),"エラー",IF(AQ9&gt;0.72,"0.72",AQ9)))</f>
        <v>0.51</v>
      </c>
      <c r="AP9" s="2" t="e">
        <f>IF(共通条件・結果!$AA$7="８地域",0.01*(16+19*(2*V9+X9)/T9),0.01*(16+24*(2*V9+X9)/T9))</f>
        <v>#DIV/0!</v>
      </c>
      <c r="AQ9" s="2" t="e">
        <f t="shared" si="5"/>
        <v>#DIV/0!</v>
      </c>
      <c r="AS9" s="2">
        <f t="shared" ref="AS9:AS14" si="9">IF(AT9="FALSE",H9,IF(N9="風除室",1/((1/H9)+0.1),0.5*H9+0.5*(1/((1/H9)+AT9))))</f>
        <v>0</v>
      </c>
      <c r="AT9" s="11" t="str">
        <f t="shared" si="6"/>
        <v>FALSE</v>
      </c>
    </row>
    <row r="10" spans="2:46" s="2" customFormat="1" ht="21.95" customHeight="1" x14ac:dyDescent="0.15">
      <c r="B10" s="294"/>
      <c r="C10" s="295"/>
      <c r="D10" s="288"/>
      <c r="E10" s="298"/>
      <c r="F10" s="290"/>
      <c r="G10" s="289"/>
      <c r="H10" s="288"/>
      <c r="I10" s="289"/>
      <c r="J10" s="292"/>
      <c r="K10" s="293"/>
      <c r="L10" s="288"/>
      <c r="M10" s="289"/>
      <c r="N10" s="244"/>
      <c r="O10" s="245"/>
      <c r="P10" s="244"/>
      <c r="Q10" s="245"/>
      <c r="R10" s="292"/>
      <c r="S10" s="460"/>
      <c r="T10" s="404"/>
      <c r="U10" s="405"/>
      <c r="V10" s="404"/>
      <c r="W10" s="406"/>
      <c r="X10" s="407"/>
      <c r="Y10" s="408"/>
      <c r="Z10" s="365" t="str">
        <f t="shared" si="0"/>
        <v/>
      </c>
      <c r="AA10" s="365"/>
      <c r="AB10" s="365" t="str">
        <f t="shared" si="1"/>
        <v/>
      </c>
      <c r="AC10" s="365"/>
      <c r="AD10" s="365" t="str">
        <f t="shared" si="2"/>
        <v/>
      </c>
      <c r="AE10" s="403"/>
      <c r="AH10" s="12" t="b">
        <v>1</v>
      </c>
      <c r="AI10" s="2">
        <f t="shared" si="3"/>
        <v>0</v>
      </c>
      <c r="AJ10" s="2">
        <f t="shared" si="4"/>
        <v>0</v>
      </c>
      <c r="AL10" s="12" t="b">
        <v>1</v>
      </c>
      <c r="AM10" s="2" t="str">
        <f t="shared" si="7"/>
        <v>0.93</v>
      </c>
      <c r="AN10" s="2" t="str">
        <f t="shared" si="8"/>
        <v>0.51</v>
      </c>
      <c r="AP10" s="2" t="e">
        <f>IF(共通条件・結果!$AA$7="８地域",0.01*(16+19*(2*V10+X10)/T10),0.01*(16+24*(2*V10+X10)/T10))</f>
        <v>#DIV/0!</v>
      </c>
      <c r="AQ10" s="2" t="e">
        <f t="shared" si="5"/>
        <v>#DIV/0!</v>
      </c>
      <c r="AS10" s="2">
        <f t="shared" si="9"/>
        <v>0</v>
      </c>
      <c r="AT10" s="11" t="str">
        <f t="shared" si="6"/>
        <v>FALSE</v>
      </c>
    </row>
    <row r="11" spans="2:46" s="2" customFormat="1" ht="21.95" customHeight="1" x14ac:dyDescent="0.15">
      <c r="B11" s="294"/>
      <c r="C11" s="295"/>
      <c r="D11" s="288"/>
      <c r="E11" s="298"/>
      <c r="F11" s="290"/>
      <c r="G11" s="289"/>
      <c r="H11" s="288"/>
      <c r="I11" s="289"/>
      <c r="J11" s="292"/>
      <c r="K11" s="293"/>
      <c r="L11" s="288"/>
      <c r="M11" s="289"/>
      <c r="N11" s="244"/>
      <c r="O11" s="245"/>
      <c r="P11" s="244"/>
      <c r="Q11" s="245"/>
      <c r="R11" s="292"/>
      <c r="S11" s="460"/>
      <c r="T11" s="404"/>
      <c r="U11" s="405"/>
      <c r="V11" s="404"/>
      <c r="W11" s="406"/>
      <c r="X11" s="407"/>
      <c r="Y11" s="408"/>
      <c r="Z11" s="365" t="str">
        <f t="shared" si="0"/>
        <v/>
      </c>
      <c r="AA11" s="365"/>
      <c r="AB11" s="365" t="str">
        <f t="shared" si="1"/>
        <v/>
      </c>
      <c r="AC11" s="365"/>
      <c r="AD11" s="365" t="str">
        <f t="shared" si="2"/>
        <v/>
      </c>
      <c r="AE11" s="403"/>
      <c r="AH11" s="12" t="b">
        <v>1</v>
      </c>
      <c r="AI11" s="2">
        <f t="shared" si="3"/>
        <v>0</v>
      </c>
      <c r="AJ11" s="2">
        <f t="shared" si="4"/>
        <v>0</v>
      </c>
      <c r="AL11" s="12" t="b">
        <v>1</v>
      </c>
      <c r="AM11" s="2" t="str">
        <f t="shared" si="7"/>
        <v>0.93</v>
      </c>
      <c r="AN11" s="2" t="str">
        <f t="shared" si="8"/>
        <v>0.51</v>
      </c>
      <c r="AP11" s="2" t="e">
        <f>IF(共通条件・結果!$AA$7="８地域",0.01*(16+19*(2*V11+X11)/T11),0.01*(16+24*(2*V11+X11)/T11))</f>
        <v>#DIV/0!</v>
      </c>
      <c r="AQ11" s="2" t="e">
        <f t="shared" si="5"/>
        <v>#DIV/0!</v>
      </c>
      <c r="AS11" s="2">
        <f t="shared" si="9"/>
        <v>0</v>
      </c>
      <c r="AT11" s="11" t="str">
        <f t="shared" si="6"/>
        <v>FALSE</v>
      </c>
    </row>
    <row r="12" spans="2:46" s="2" customFormat="1" ht="21.95" customHeight="1" x14ac:dyDescent="0.15">
      <c r="B12" s="294"/>
      <c r="C12" s="295"/>
      <c r="D12" s="288"/>
      <c r="E12" s="298"/>
      <c r="F12" s="290"/>
      <c r="G12" s="289"/>
      <c r="H12" s="288"/>
      <c r="I12" s="289"/>
      <c r="J12" s="292"/>
      <c r="K12" s="293"/>
      <c r="L12" s="288"/>
      <c r="M12" s="289"/>
      <c r="N12" s="244"/>
      <c r="O12" s="245"/>
      <c r="P12" s="244"/>
      <c r="Q12" s="245"/>
      <c r="R12" s="292"/>
      <c r="S12" s="460"/>
      <c r="T12" s="404"/>
      <c r="U12" s="405"/>
      <c r="V12" s="404"/>
      <c r="W12" s="406"/>
      <c r="X12" s="407"/>
      <c r="Y12" s="408"/>
      <c r="Z12" s="366" t="str">
        <f t="shared" si="0"/>
        <v/>
      </c>
      <c r="AA12" s="367"/>
      <c r="AB12" s="365" t="str">
        <f t="shared" si="1"/>
        <v/>
      </c>
      <c r="AC12" s="365"/>
      <c r="AD12" s="365" t="str">
        <f t="shared" si="2"/>
        <v/>
      </c>
      <c r="AE12" s="403"/>
      <c r="AH12" s="12" t="b">
        <v>1</v>
      </c>
      <c r="AI12" s="2">
        <f t="shared" si="3"/>
        <v>0</v>
      </c>
      <c r="AJ12" s="2">
        <f t="shared" si="4"/>
        <v>0</v>
      </c>
      <c r="AL12" s="12" t="b">
        <v>1</v>
      </c>
      <c r="AM12" s="2" t="str">
        <f t="shared" si="7"/>
        <v>0.93</v>
      </c>
      <c r="AN12" s="2" t="str">
        <f t="shared" si="8"/>
        <v>0.51</v>
      </c>
      <c r="AP12" s="2" t="e">
        <f>IF(共通条件・結果!$AA$7="８地域",0.01*(16+19*(2*V12+X12)/T12),0.01*(16+24*(2*V12+X12)/T12))</f>
        <v>#DIV/0!</v>
      </c>
      <c r="AQ12" s="2" t="e">
        <f t="shared" si="5"/>
        <v>#DIV/0!</v>
      </c>
      <c r="AS12" s="2">
        <f t="shared" si="9"/>
        <v>0</v>
      </c>
      <c r="AT12" s="11" t="str">
        <f t="shared" si="6"/>
        <v>FALSE</v>
      </c>
    </row>
    <row r="13" spans="2:46" s="2" customFormat="1" ht="21.95" customHeight="1" x14ac:dyDescent="0.15">
      <c r="B13" s="294"/>
      <c r="C13" s="295"/>
      <c r="D13" s="288"/>
      <c r="E13" s="298"/>
      <c r="F13" s="290"/>
      <c r="G13" s="289"/>
      <c r="H13" s="288"/>
      <c r="I13" s="289"/>
      <c r="J13" s="292"/>
      <c r="K13" s="293"/>
      <c r="L13" s="288"/>
      <c r="M13" s="289"/>
      <c r="N13" s="244"/>
      <c r="O13" s="245"/>
      <c r="P13" s="244"/>
      <c r="Q13" s="245"/>
      <c r="R13" s="292"/>
      <c r="S13" s="460"/>
      <c r="T13" s="404"/>
      <c r="U13" s="405"/>
      <c r="V13" s="404"/>
      <c r="W13" s="406"/>
      <c r="X13" s="407"/>
      <c r="Y13" s="408"/>
      <c r="Z13" s="366" t="str">
        <f t="shared" si="0"/>
        <v/>
      </c>
      <c r="AA13" s="367"/>
      <c r="AB13" s="365" t="str">
        <f t="shared" si="1"/>
        <v/>
      </c>
      <c r="AC13" s="365"/>
      <c r="AD13" s="365" t="str">
        <f t="shared" si="2"/>
        <v/>
      </c>
      <c r="AE13" s="403"/>
      <c r="AH13" s="12" t="b">
        <v>1</v>
      </c>
      <c r="AI13" s="2">
        <f t="shared" si="3"/>
        <v>0</v>
      </c>
      <c r="AJ13" s="2">
        <f t="shared" si="4"/>
        <v>0</v>
      </c>
      <c r="AL13" s="12" t="b">
        <v>1</v>
      </c>
      <c r="AM13" s="2" t="str">
        <f t="shared" si="7"/>
        <v>0.93</v>
      </c>
      <c r="AN13" s="2" t="str">
        <f t="shared" si="8"/>
        <v>0.51</v>
      </c>
      <c r="AP13" s="2" t="e">
        <f>IF(共通条件・結果!$AA$7="８地域",0.01*(16+19*(2*V13+X13)/T13),0.01*(16+24*(2*V13+X13)/T13))</f>
        <v>#DIV/0!</v>
      </c>
      <c r="AQ13" s="2" t="e">
        <f t="shared" si="5"/>
        <v>#DIV/0!</v>
      </c>
      <c r="AS13" s="2">
        <f t="shared" si="9"/>
        <v>0</v>
      </c>
      <c r="AT13" s="11" t="str">
        <f t="shared" si="6"/>
        <v>FALSE</v>
      </c>
    </row>
    <row r="14" spans="2:46" s="2" customFormat="1" ht="21.95" customHeight="1" thickBot="1" x14ac:dyDescent="0.2">
      <c r="B14" s="303"/>
      <c r="C14" s="304"/>
      <c r="D14" s="305"/>
      <c r="E14" s="384"/>
      <c r="F14" s="385"/>
      <c r="G14" s="306"/>
      <c r="H14" s="305"/>
      <c r="I14" s="306"/>
      <c r="J14" s="455"/>
      <c r="K14" s="456"/>
      <c r="L14" s="457"/>
      <c r="M14" s="458"/>
      <c r="N14" s="391"/>
      <c r="O14" s="392"/>
      <c r="P14" s="368"/>
      <c r="Q14" s="369"/>
      <c r="R14" s="455"/>
      <c r="S14" s="459"/>
      <c r="T14" s="394"/>
      <c r="U14" s="395"/>
      <c r="V14" s="394"/>
      <c r="W14" s="396"/>
      <c r="X14" s="397"/>
      <c r="Y14" s="398"/>
      <c r="Z14" s="399" t="str">
        <f t="shared" si="0"/>
        <v/>
      </c>
      <c r="AA14" s="400"/>
      <c r="AB14" s="389" t="str">
        <f t="shared" si="1"/>
        <v/>
      </c>
      <c r="AC14" s="389"/>
      <c r="AD14" s="389" t="str">
        <f t="shared" si="2"/>
        <v/>
      </c>
      <c r="AE14" s="390"/>
      <c r="AH14" s="12" t="b">
        <v>1</v>
      </c>
      <c r="AI14" s="2">
        <f t="shared" si="3"/>
        <v>0</v>
      </c>
      <c r="AJ14" s="2">
        <f t="shared" si="4"/>
        <v>0</v>
      </c>
      <c r="AL14" s="12" t="b">
        <v>1</v>
      </c>
      <c r="AM14" s="2" t="str">
        <f t="shared" si="7"/>
        <v>0.93</v>
      </c>
      <c r="AN14" s="2" t="str">
        <f t="shared" si="8"/>
        <v>0.51</v>
      </c>
      <c r="AP14" s="2" t="e">
        <f>IF(共通条件・結果!$AA$7="８地域",0.01*(16+19*(2*V14+X14)/T14),0.01*(16+24*(2*V14+X14)/T14))</f>
        <v>#DIV/0!</v>
      </c>
      <c r="AQ14" s="2" t="e">
        <f t="shared" si="5"/>
        <v>#DIV/0!</v>
      </c>
      <c r="AS14" s="2">
        <f t="shared" si="9"/>
        <v>0</v>
      </c>
      <c r="AT14" s="11" t="str">
        <f t="shared" si="6"/>
        <v>FALSE</v>
      </c>
    </row>
    <row r="15" spans="2:46" s="2" customFormat="1" ht="21.95" customHeight="1" thickBot="1" x14ac:dyDescent="0.2">
      <c r="B15" s="386" t="s">
        <v>114</v>
      </c>
      <c r="C15" s="387"/>
      <c r="D15" s="387"/>
      <c r="E15" s="387"/>
      <c r="F15" s="387"/>
      <c r="G15" s="387"/>
      <c r="H15" s="387"/>
      <c r="I15" s="387"/>
      <c r="J15" s="387"/>
      <c r="K15" s="387"/>
      <c r="L15" s="387"/>
      <c r="M15" s="387"/>
      <c r="N15" s="387"/>
      <c r="O15" s="387"/>
      <c r="P15" s="387"/>
      <c r="Q15" s="387"/>
      <c r="R15" s="387"/>
      <c r="S15" s="387"/>
      <c r="T15" s="387"/>
      <c r="U15" s="387"/>
      <c r="V15" s="387"/>
      <c r="W15" s="387"/>
      <c r="X15" s="387"/>
      <c r="Y15" s="388"/>
      <c r="Z15" s="327">
        <f>SUM(Z8:AA14)</f>
        <v>0</v>
      </c>
      <c r="AA15" s="330"/>
      <c r="AB15" s="327">
        <f>IF(共通条件・結果!AA7="８地域","-",SUM(AB8:AC14))</f>
        <v>0</v>
      </c>
      <c r="AC15" s="330"/>
      <c r="AD15" s="327">
        <f t="shared" ref="AD15" si="10">SUM(AD8:AE14)</f>
        <v>0</v>
      </c>
      <c r="AE15" s="329"/>
      <c r="AH15" s="12"/>
      <c r="AL15" s="12"/>
      <c r="AT15" s="11"/>
    </row>
    <row r="16" spans="2:46" s="2" customFormat="1" ht="21.75" customHeight="1" x14ac:dyDescent="0.15">
      <c r="L16" s="34"/>
      <c r="AS16" s="258"/>
      <c r="AT16" s="258"/>
    </row>
    <row r="17" spans="12:46" s="2" customFormat="1" ht="21.95" customHeight="1" thickBot="1" x14ac:dyDescent="0.2">
      <c r="L17" s="4" t="s">
        <v>69</v>
      </c>
      <c r="M17" s="4"/>
      <c r="N17" s="4"/>
      <c r="P17" s="4"/>
    </row>
    <row r="18" spans="12:46" s="2" customFormat="1" ht="21.95" customHeight="1" x14ac:dyDescent="0.15">
      <c r="L18" s="256" t="s">
        <v>10</v>
      </c>
      <c r="M18" s="172"/>
      <c r="N18" s="261" t="s">
        <v>283</v>
      </c>
      <c r="O18" s="172"/>
      <c r="P18" s="172"/>
      <c r="Q18" s="262"/>
      <c r="R18" s="266" t="s">
        <v>284</v>
      </c>
      <c r="S18" s="166"/>
      <c r="T18" s="270" t="s">
        <v>6</v>
      </c>
      <c r="U18" s="271"/>
      <c r="V18" s="276" t="s">
        <v>60</v>
      </c>
      <c r="W18" s="277"/>
      <c r="X18" s="172" t="s">
        <v>288</v>
      </c>
      <c r="Y18" s="172"/>
      <c r="Z18" s="172"/>
      <c r="AA18" s="172"/>
      <c r="AB18" s="172"/>
      <c r="AC18" s="172"/>
      <c r="AD18" s="276" t="s">
        <v>266</v>
      </c>
      <c r="AE18" s="173"/>
    </row>
    <row r="19" spans="12:46" s="2" customFormat="1" ht="21.95" customHeight="1" x14ac:dyDescent="0.15">
      <c r="L19" s="257"/>
      <c r="M19" s="258"/>
      <c r="N19" s="263"/>
      <c r="O19" s="264"/>
      <c r="P19" s="264"/>
      <c r="Q19" s="265"/>
      <c r="R19" s="267"/>
      <c r="S19" s="268"/>
      <c r="T19" s="272"/>
      <c r="U19" s="273"/>
      <c r="V19" s="278"/>
      <c r="W19" s="279"/>
      <c r="X19" s="278" t="s">
        <v>148</v>
      </c>
      <c r="Y19" s="279"/>
      <c r="Z19" s="322" t="s">
        <v>39</v>
      </c>
      <c r="AA19" s="228"/>
      <c r="AB19" s="322" t="s">
        <v>38</v>
      </c>
      <c r="AC19" s="228"/>
      <c r="AD19" s="310"/>
      <c r="AE19" s="311"/>
      <c r="AH19" s="12"/>
      <c r="AI19" s="377" t="s">
        <v>44</v>
      </c>
      <c r="AJ19" s="377"/>
      <c r="AS19" s="258" t="s">
        <v>58</v>
      </c>
      <c r="AT19" s="258"/>
    </row>
    <row r="20" spans="12:46" s="2" customFormat="1" ht="21.95" customHeight="1" thickBot="1" x14ac:dyDescent="0.2">
      <c r="L20" s="259"/>
      <c r="M20" s="260"/>
      <c r="N20" s="282" t="s">
        <v>5</v>
      </c>
      <c r="O20" s="283"/>
      <c r="P20" s="189" t="s">
        <v>128</v>
      </c>
      <c r="Q20" s="189"/>
      <c r="R20" s="269"/>
      <c r="S20" s="269"/>
      <c r="T20" s="274"/>
      <c r="U20" s="275"/>
      <c r="V20" s="280"/>
      <c r="W20" s="281"/>
      <c r="X20" s="280"/>
      <c r="Y20" s="281"/>
      <c r="Z20" s="269"/>
      <c r="AA20" s="269"/>
      <c r="AB20" s="269"/>
      <c r="AC20" s="269"/>
      <c r="AD20" s="312"/>
      <c r="AE20" s="313"/>
      <c r="AH20" s="11" t="s">
        <v>130</v>
      </c>
      <c r="AI20" s="12" t="s">
        <v>2</v>
      </c>
      <c r="AJ20" s="12" t="s">
        <v>11</v>
      </c>
      <c r="AS20" s="2" t="s">
        <v>56</v>
      </c>
      <c r="AT20" s="2" t="s">
        <v>54</v>
      </c>
    </row>
    <row r="21" spans="12:46" s="2" customFormat="1" ht="21.95" customHeight="1" x14ac:dyDescent="0.15">
      <c r="L21" s="284"/>
      <c r="M21" s="285"/>
      <c r="N21" s="249"/>
      <c r="O21" s="286"/>
      <c r="P21" s="287"/>
      <c r="Q21" s="287"/>
      <c r="R21" s="249"/>
      <c r="S21" s="250"/>
      <c r="T21" s="249"/>
      <c r="U21" s="250"/>
      <c r="V21" s="379"/>
      <c r="W21" s="380"/>
      <c r="X21" s="251"/>
      <c r="Y21" s="252"/>
      <c r="Z21" s="372" t="str">
        <f>IF(N21="","",AI21)</f>
        <v/>
      </c>
      <c r="AA21" s="372"/>
      <c r="AB21" s="372" t="str">
        <f>IF(N21="","",IF(ISERROR(AJ21),"-",AJ21))</f>
        <v/>
      </c>
      <c r="AC21" s="372"/>
      <c r="AD21" s="372" t="str">
        <f>IF(N21="","",N21*P21*AS21*V21)</f>
        <v/>
      </c>
      <c r="AE21" s="378"/>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239"/>
      <c r="M22" s="240"/>
      <c r="N22" s="241"/>
      <c r="O22" s="242"/>
      <c r="P22" s="243"/>
      <c r="Q22" s="243"/>
      <c r="R22" s="241"/>
      <c r="S22" s="240"/>
      <c r="T22" s="241"/>
      <c r="U22" s="240"/>
      <c r="V22" s="244"/>
      <c r="W22" s="245"/>
      <c r="X22" s="253"/>
      <c r="Y22" s="254"/>
      <c r="Z22" s="317" t="str">
        <f>IF(N22="","",AI22)</f>
        <v/>
      </c>
      <c r="AA22" s="381"/>
      <c r="AB22" s="317" t="str">
        <f>IF(N22="","",IF(ISERROR(AJ22),"-",AJ22))</f>
        <v/>
      </c>
      <c r="AC22" s="381"/>
      <c r="AD22" s="317" t="str">
        <f>IF(N22="","",N22*P22*AS22*V22)</f>
        <v/>
      </c>
      <c r="AE22" s="319"/>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246" t="s">
        <v>115</v>
      </c>
      <c r="M23" s="247"/>
      <c r="N23" s="247"/>
      <c r="O23" s="247"/>
      <c r="P23" s="247"/>
      <c r="Q23" s="247"/>
      <c r="R23" s="247"/>
      <c r="S23" s="247"/>
      <c r="T23" s="247"/>
      <c r="U23" s="247"/>
      <c r="V23" s="247"/>
      <c r="W23" s="247"/>
      <c r="X23" s="247"/>
      <c r="Y23" s="248"/>
      <c r="Z23" s="327">
        <f>SUM(Z21:AA22)</f>
        <v>0</v>
      </c>
      <c r="AA23" s="330"/>
      <c r="AB23" s="327">
        <f t="shared" ref="AB23" si="11">SUM(AB21:AC22)</f>
        <v>0</v>
      </c>
      <c r="AC23" s="330"/>
      <c r="AD23" s="327">
        <f t="shared" ref="AD23" si="12">SUM(AD21:AE22)</f>
        <v>0</v>
      </c>
      <c r="AE23" s="329"/>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56" t="s">
        <v>0</v>
      </c>
      <c r="M26" s="262"/>
      <c r="N26" s="276" t="s">
        <v>289</v>
      </c>
      <c r="O26" s="277"/>
      <c r="P26" s="276" t="s">
        <v>290</v>
      </c>
      <c r="Q26" s="277"/>
      <c r="R26" s="270" t="s">
        <v>291</v>
      </c>
      <c r="S26" s="438"/>
      <c r="T26" s="266" t="s">
        <v>284</v>
      </c>
      <c r="U26" s="166"/>
      <c r="V26" s="276" t="s">
        <v>60</v>
      </c>
      <c r="W26" s="277"/>
      <c r="X26" s="172" t="s">
        <v>288</v>
      </c>
      <c r="Y26" s="172"/>
      <c r="Z26" s="172"/>
      <c r="AA26" s="172"/>
      <c r="AB26" s="172"/>
      <c r="AC26" s="172"/>
      <c r="AD26" s="266" t="s">
        <v>266</v>
      </c>
      <c r="AE26" s="167"/>
      <c r="AH26" s="12"/>
      <c r="AI26" s="12"/>
      <c r="AJ26" s="12"/>
      <c r="AO26" s="12"/>
      <c r="AP26" s="12"/>
      <c r="AT26" s="11"/>
    </row>
    <row r="27" spans="12:46" s="2" customFormat="1" ht="21.95" customHeight="1" x14ac:dyDescent="0.15">
      <c r="L27" s="257"/>
      <c r="M27" s="352"/>
      <c r="N27" s="278"/>
      <c r="O27" s="279"/>
      <c r="P27" s="278"/>
      <c r="Q27" s="279"/>
      <c r="R27" s="272"/>
      <c r="S27" s="439"/>
      <c r="T27" s="268"/>
      <c r="U27" s="268"/>
      <c r="V27" s="278"/>
      <c r="W27" s="279"/>
      <c r="X27" s="278" t="s">
        <v>148</v>
      </c>
      <c r="Y27" s="279"/>
      <c r="Z27" s="382" t="s">
        <v>39</v>
      </c>
      <c r="AA27" s="383"/>
      <c r="AB27" s="382" t="s">
        <v>38</v>
      </c>
      <c r="AC27" s="383"/>
      <c r="AD27" s="268"/>
      <c r="AE27" s="414"/>
      <c r="AH27" s="12"/>
      <c r="AI27" s="377" t="s">
        <v>44</v>
      </c>
      <c r="AJ27" s="377"/>
      <c r="AO27" s="12"/>
      <c r="AP27" s="12"/>
      <c r="AT27" s="11"/>
    </row>
    <row r="28" spans="12:46" s="2" customFormat="1" ht="21.95" customHeight="1" thickBot="1" x14ac:dyDescent="0.2">
      <c r="L28" s="259"/>
      <c r="M28" s="353"/>
      <c r="N28" s="280"/>
      <c r="O28" s="281"/>
      <c r="P28" s="280"/>
      <c r="Q28" s="281"/>
      <c r="R28" s="274"/>
      <c r="S28" s="440"/>
      <c r="T28" s="269"/>
      <c r="U28" s="269"/>
      <c r="V28" s="280"/>
      <c r="W28" s="281"/>
      <c r="X28" s="280"/>
      <c r="Y28" s="281"/>
      <c r="Z28" s="280"/>
      <c r="AA28" s="281"/>
      <c r="AB28" s="280"/>
      <c r="AC28" s="281"/>
      <c r="AD28" s="269"/>
      <c r="AE28" s="415"/>
      <c r="AH28" s="11" t="s">
        <v>130</v>
      </c>
      <c r="AI28" s="12" t="s">
        <v>2</v>
      </c>
      <c r="AJ28" s="12" t="s">
        <v>11</v>
      </c>
      <c r="AO28" s="12"/>
      <c r="AP28" s="12"/>
    </row>
    <row r="29" spans="12:46" s="2" customFormat="1" ht="21.95" customHeight="1" x14ac:dyDescent="0.15">
      <c r="L29" s="296"/>
      <c r="M29" s="297"/>
      <c r="N29" s="249"/>
      <c r="O29" s="250"/>
      <c r="P29" s="249"/>
      <c r="Q29" s="250"/>
      <c r="R29" s="453" t="str">
        <f>IF(N29="","",N29-P29)</f>
        <v/>
      </c>
      <c r="S29" s="454"/>
      <c r="T29" s="249"/>
      <c r="U29" s="250"/>
      <c r="V29" s="379"/>
      <c r="W29" s="380"/>
      <c r="X29" s="251"/>
      <c r="Y29" s="252"/>
      <c r="Z29" s="365" t="str">
        <f>IF(N29="","",AI29)</f>
        <v/>
      </c>
      <c r="AA29" s="365"/>
      <c r="AB29" s="366" t="str">
        <f>IF(N29="","",AJ29)</f>
        <v/>
      </c>
      <c r="AC29" s="367"/>
      <c r="AD29" s="375" t="str">
        <f>IF(N29="","",R29*T29*V29)</f>
        <v/>
      </c>
      <c r="AE29" s="376"/>
      <c r="AH29" s="12" t="b">
        <v>1</v>
      </c>
      <c r="AI29" s="2" t="e">
        <f>IF(AH29=FALSE,"0.0",IF(AH29=TRUE,R29*T29*0.034*$Z$4,"-"))</f>
        <v>#VALUE!</v>
      </c>
      <c r="AJ29" s="2" t="str">
        <f>IF(AH29=FALSE,"0.0",IF(ISERROR(R29*T29*0.034*$AB$4),"-",R29*T29*0.034*$AB$4))</f>
        <v>-</v>
      </c>
      <c r="AO29" s="12"/>
      <c r="AP29" s="12"/>
    </row>
    <row r="30" spans="12:46" s="2" customFormat="1" ht="21.95" customHeight="1" x14ac:dyDescent="0.15">
      <c r="L30" s="294"/>
      <c r="M30" s="295"/>
      <c r="N30" s="288"/>
      <c r="O30" s="289"/>
      <c r="P30" s="288"/>
      <c r="Q30" s="289"/>
      <c r="R30" s="335" t="str">
        <f>IF(N30="","",N30-P30)</f>
        <v/>
      </c>
      <c r="S30" s="336"/>
      <c r="T30" s="288"/>
      <c r="U30" s="289"/>
      <c r="V30" s="244"/>
      <c r="W30" s="245"/>
      <c r="X30" s="253"/>
      <c r="Y30" s="254"/>
      <c r="Z30" s="365" t="str">
        <f>IF(N30="","",AI30)</f>
        <v/>
      </c>
      <c r="AA30" s="365"/>
      <c r="AB30" s="366" t="str">
        <f>IF(N30="","",AJ30)</f>
        <v/>
      </c>
      <c r="AC30" s="367"/>
      <c r="AD30" s="337" t="str">
        <f>IF(N30="","",R30*T30*V30)</f>
        <v/>
      </c>
      <c r="AE30" s="338"/>
      <c r="AH30" s="12" t="b">
        <v>1</v>
      </c>
      <c r="AI30" s="2" t="e">
        <f>IF(AH30=FALSE,"0.0",IF(AH30=TRUE,R30*T30*0.034*$Z$4,"-"))</f>
        <v>#VALUE!</v>
      </c>
      <c r="AJ30" s="2" t="str">
        <f>IF(AH30=FALSE,"0.0",IF(ISERROR(R30*T30*0.034*$AB$4),"-",R30*T30*0.034*$AB$4))</f>
        <v>-</v>
      </c>
      <c r="AO30" s="12"/>
      <c r="AP30" s="12"/>
    </row>
    <row r="31" spans="12:46" s="2" customFormat="1" ht="21.95" customHeight="1" x14ac:dyDescent="0.15">
      <c r="L31" s="294"/>
      <c r="M31" s="295"/>
      <c r="N31" s="288"/>
      <c r="O31" s="289"/>
      <c r="P31" s="288"/>
      <c r="Q31" s="289"/>
      <c r="R31" s="335" t="str">
        <f>IF(N31="","",N31-P31)</f>
        <v/>
      </c>
      <c r="S31" s="336"/>
      <c r="T31" s="288"/>
      <c r="U31" s="289"/>
      <c r="V31" s="244"/>
      <c r="W31" s="245"/>
      <c r="X31" s="253"/>
      <c r="Y31" s="254"/>
      <c r="Z31" s="365" t="str">
        <f>IF(N31="","",AI31)</f>
        <v/>
      </c>
      <c r="AA31" s="365"/>
      <c r="AB31" s="366" t="str">
        <f>IF(N31="","",AJ31)</f>
        <v/>
      </c>
      <c r="AC31" s="367"/>
      <c r="AD31" s="337" t="str">
        <f>IF(N31="","",R31*T31*V31)</f>
        <v/>
      </c>
      <c r="AE31" s="338"/>
      <c r="AH31" s="12" t="b">
        <v>1</v>
      </c>
      <c r="AI31" s="2" t="e">
        <f>IF(AH31=FALSE,"0.0",IF(AH31=TRUE,R31*T31*0.034*$Z$4,"-"))</f>
        <v>#VALUE!</v>
      </c>
      <c r="AJ31" s="2" t="str">
        <f>IF(AH31=FALSE,"0.0",IF(ISERROR(R31*T31*0.034*$AB$4),"-",R31*T31*0.034*$AB$4))</f>
        <v>-</v>
      </c>
      <c r="AO31" s="12"/>
      <c r="AP31" s="12"/>
    </row>
    <row r="32" spans="12:46" s="2" customFormat="1" ht="21.95" customHeight="1" x14ac:dyDescent="0.15">
      <c r="L32" s="294"/>
      <c r="M32" s="295"/>
      <c r="N32" s="288"/>
      <c r="O32" s="289"/>
      <c r="P32" s="288"/>
      <c r="Q32" s="289"/>
      <c r="R32" s="335" t="str">
        <f>IF(N32="","",N32-P32)</f>
        <v/>
      </c>
      <c r="S32" s="336"/>
      <c r="T32" s="288"/>
      <c r="U32" s="289"/>
      <c r="V32" s="244"/>
      <c r="W32" s="245"/>
      <c r="X32" s="253"/>
      <c r="Y32" s="254"/>
      <c r="Z32" s="365" t="str">
        <f>IF(N32="","",AI32)</f>
        <v/>
      </c>
      <c r="AA32" s="365"/>
      <c r="AB32" s="366" t="str">
        <f>IF(N32="","",AJ32)</f>
        <v/>
      </c>
      <c r="AC32" s="367"/>
      <c r="AD32" s="337" t="str">
        <f>IF(N32="","",R32*T32*V32)</f>
        <v/>
      </c>
      <c r="AE32" s="338"/>
      <c r="AH32" s="12" t="b">
        <v>1</v>
      </c>
      <c r="AI32" s="2" t="e">
        <f>IF(AH32=FALSE,"0.0",IF(AH32=TRUE,R32*T32*0.034*$Z$4,"-"))</f>
        <v>#VALUE!</v>
      </c>
      <c r="AJ32" s="2" t="str">
        <f>IF(AH32=FALSE,"0.0",IF(ISERROR(R32*T32*0.034*$AB$4),"-",R32*T32*0.034*$AB$4))</f>
        <v>-</v>
      </c>
      <c r="AO32" s="12"/>
      <c r="AP32" s="12"/>
    </row>
    <row r="33" spans="2:42" s="2" customFormat="1" ht="21.95" customHeight="1" thickBot="1" x14ac:dyDescent="0.2">
      <c r="L33" s="303"/>
      <c r="M33" s="304"/>
      <c r="N33" s="305"/>
      <c r="O33" s="306"/>
      <c r="P33" s="305"/>
      <c r="Q33" s="306"/>
      <c r="R33" s="333" t="str">
        <f>IF(N33="","",N33-P33)</f>
        <v/>
      </c>
      <c r="S33" s="334"/>
      <c r="T33" s="305"/>
      <c r="U33" s="306"/>
      <c r="V33" s="368"/>
      <c r="W33" s="369"/>
      <c r="X33" s="370"/>
      <c r="Y33" s="371"/>
      <c r="Z33" s="372" t="str">
        <f>IF(N33="","",AI33)</f>
        <v/>
      </c>
      <c r="AA33" s="372"/>
      <c r="AB33" s="373" t="str">
        <f>IF(N33="","",AJ33)</f>
        <v/>
      </c>
      <c r="AC33" s="374"/>
      <c r="AD33" s="307" t="str">
        <f>IF(N33="","",R33*T33*V33)</f>
        <v/>
      </c>
      <c r="AE33" s="308"/>
      <c r="AH33" s="12" t="b">
        <v>1</v>
      </c>
      <c r="AI33" s="2" t="e">
        <f>IF(AH33=FALSE,"0.0",IF(AH33=TRUE,R33*T33*0.034*$Z$4,"-"))</f>
        <v>#VALUE!</v>
      </c>
      <c r="AJ33" s="2" t="str">
        <f>IF(AH33=FALSE,"0.0",IF(ISERROR(R33*T33*0.034*$AB$4),"-",R33*T33*0.034*$AB$4))</f>
        <v>-</v>
      </c>
      <c r="AO33" s="12"/>
      <c r="AP33" s="12"/>
    </row>
    <row r="34" spans="2:42" s="2" customFormat="1" ht="21.95" customHeight="1" thickBot="1" x14ac:dyDescent="0.2">
      <c r="L34" s="246" t="s">
        <v>116</v>
      </c>
      <c r="M34" s="247"/>
      <c r="N34" s="247"/>
      <c r="O34" s="247"/>
      <c r="P34" s="247"/>
      <c r="Q34" s="247"/>
      <c r="R34" s="247"/>
      <c r="S34" s="247"/>
      <c r="T34" s="247"/>
      <c r="U34" s="247"/>
      <c r="V34" s="247"/>
      <c r="W34" s="247"/>
      <c r="X34" s="247"/>
      <c r="Y34" s="248"/>
      <c r="Z34" s="327">
        <f>SUM(Z29:AA33)</f>
        <v>0</v>
      </c>
      <c r="AA34" s="330"/>
      <c r="AB34" s="327">
        <f>IF(共通条件・結果!AA7="８地域","-",SUM(AB29:AC33))</f>
        <v>0</v>
      </c>
      <c r="AC34" s="330"/>
      <c r="AD34" s="327">
        <f t="shared" ref="AD34" si="13">SUM(AD29:AE33)</f>
        <v>0</v>
      </c>
      <c r="AE34" s="329"/>
      <c r="AH34" s="12"/>
      <c r="AO34" s="12"/>
      <c r="AP34" s="12"/>
    </row>
    <row r="35" spans="2:42" s="2" customFormat="1" ht="21.75" customHeight="1" x14ac:dyDescent="0.15">
      <c r="L35" s="101" t="s">
        <v>395</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320" t="s">
        <v>232</v>
      </c>
      <c r="M37" s="266"/>
      <c r="N37" s="166" t="s">
        <v>283</v>
      </c>
      <c r="O37" s="166"/>
      <c r="P37" s="166"/>
      <c r="Q37" s="166"/>
      <c r="R37" s="166"/>
      <c r="S37" s="166"/>
      <c r="T37" s="276" t="s">
        <v>292</v>
      </c>
      <c r="U37" s="172"/>
      <c r="V37" s="172"/>
      <c r="W37" s="262"/>
      <c r="X37" s="276" t="s">
        <v>60</v>
      </c>
      <c r="Y37" s="349"/>
      <c r="Z37" s="349"/>
      <c r="AA37" s="277"/>
      <c r="AB37" s="276" t="s">
        <v>266</v>
      </c>
      <c r="AC37" s="172"/>
      <c r="AD37" s="172"/>
      <c r="AE37" s="173"/>
    </row>
    <row r="38" spans="2:42" s="2" customFormat="1" ht="21.75" customHeight="1" x14ac:dyDescent="0.15">
      <c r="L38" s="321"/>
      <c r="M38" s="322"/>
      <c r="N38" s="228"/>
      <c r="O38" s="228"/>
      <c r="P38" s="228"/>
      <c r="Q38" s="228"/>
      <c r="R38" s="228"/>
      <c r="S38" s="228"/>
      <c r="T38" s="310"/>
      <c r="U38" s="258"/>
      <c r="V38" s="258"/>
      <c r="W38" s="352"/>
      <c r="X38" s="278"/>
      <c r="Y38" s="350"/>
      <c r="Z38" s="350"/>
      <c r="AA38" s="279"/>
      <c r="AB38" s="310"/>
      <c r="AC38" s="258"/>
      <c r="AD38" s="258"/>
      <c r="AE38" s="311"/>
    </row>
    <row r="39" spans="2:42" s="2" customFormat="1" ht="21.75" customHeight="1" thickBot="1" x14ac:dyDescent="0.2">
      <c r="L39" s="323"/>
      <c r="M39" s="324"/>
      <c r="N39" s="269" t="s">
        <v>5</v>
      </c>
      <c r="O39" s="269"/>
      <c r="P39" s="282"/>
      <c r="Q39" s="269" t="s">
        <v>128</v>
      </c>
      <c r="R39" s="269"/>
      <c r="S39" s="269"/>
      <c r="T39" s="312"/>
      <c r="U39" s="260"/>
      <c r="V39" s="260"/>
      <c r="W39" s="353"/>
      <c r="X39" s="280"/>
      <c r="Y39" s="351"/>
      <c r="Z39" s="351"/>
      <c r="AA39" s="281"/>
      <c r="AB39" s="312"/>
      <c r="AC39" s="260"/>
      <c r="AD39" s="260"/>
      <c r="AE39" s="313"/>
    </row>
    <row r="40" spans="2:42" s="2" customFormat="1" ht="21.75" customHeight="1" x14ac:dyDescent="0.15">
      <c r="L40" s="296"/>
      <c r="M40" s="297"/>
      <c r="N40" s="354"/>
      <c r="O40" s="355"/>
      <c r="P40" s="355"/>
      <c r="Q40" s="354"/>
      <c r="R40" s="355"/>
      <c r="S40" s="356"/>
      <c r="T40" s="354"/>
      <c r="U40" s="355"/>
      <c r="V40" s="355"/>
      <c r="W40" s="356"/>
      <c r="X40" s="354"/>
      <c r="Y40" s="355"/>
      <c r="Z40" s="355"/>
      <c r="AA40" s="356"/>
      <c r="AB40" s="314" t="str">
        <f>IF(N40="","",N40*Q40*T40*X40)</f>
        <v/>
      </c>
      <c r="AC40" s="315"/>
      <c r="AD40" s="315"/>
      <c r="AE40" s="316"/>
    </row>
    <row r="41" spans="2:42" s="2" customFormat="1" ht="21.75" customHeight="1" thickBot="1" x14ac:dyDescent="0.2">
      <c r="L41" s="325"/>
      <c r="M41" s="326"/>
      <c r="N41" s="357"/>
      <c r="O41" s="358"/>
      <c r="P41" s="358"/>
      <c r="Q41" s="357"/>
      <c r="R41" s="358"/>
      <c r="S41" s="359"/>
      <c r="T41" s="357"/>
      <c r="U41" s="358"/>
      <c r="V41" s="358"/>
      <c r="W41" s="359"/>
      <c r="X41" s="357"/>
      <c r="Y41" s="358"/>
      <c r="Z41" s="358"/>
      <c r="AA41" s="359"/>
      <c r="AB41" s="317" t="str">
        <f>IF(N41="","",N41*Q41*T41*X41)</f>
        <v/>
      </c>
      <c r="AC41" s="318"/>
      <c r="AD41" s="318"/>
      <c r="AE41" s="319"/>
    </row>
    <row r="42" spans="2:42" s="2" customFormat="1" ht="21.75" customHeight="1" thickBot="1" x14ac:dyDescent="0.2">
      <c r="L42" s="246" t="s">
        <v>250</v>
      </c>
      <c r="M42" s="247"/>
      <c r="N42" s="247"/>
      <c r="O42" s="247"/>
      <c r="P42" s="247"/>
      <c r="Q42" s="247"/>
      <c r="R42" s="247"/>
      <c r="S42" s="247"/>
      <c r="T42" s="247"/>
      <c r="U42" s="247"/>
      <c r="V42" s="247"/>
      <c r="W42" s="247"/>
      <c r="X42" s="247"/>
      <c r="Y42" s="247"/>
      <c r="Z42" s="247"/>
      <c r="AA42" s="248"/>
      <c r="AB42" s="327">
        <f>SUM(AB40:AB41)</f>
        <v>0</v>
      </c>
      <c r="AC42" s="328"/>
      <c r="AD42" s="328"/>
      <c r="AE42" s="329"/>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241</v>
      </c>
      <c r="F44" s="4"/>
    </row>
    <row r="45" spans="2:42" s="2" customFormat="1" ht="21.95" customHeight="1" x14ac:dyDescent="0.15">
      <c r="B45" s="339" t="s">
        <v>117</v>
      </c>
      <c r="C45" s="340"/>
      <c r="D45" s="36" t="s">
        <v>31</v>
      </c>
      <c r="E45" s="37"/>
      <c r="F45" s="37"/>
      <c r="G45" s="37"/>
      <c r="H45" s="37"/>
      <c r="I45" s="37"/>
      <c r="J45" s="299">
        <f>$O45+$S$45+$W$45+$AC$45</f>
        <v>0</v>
      </c>
      <c r="K45" s="300"/>
      <c r="L45" s="300"/>
      <c r="M45" s="37" t="s">
        <v>15</v>
      </c>
      <c r="N45" s="7" t="s">
        <v>14</v>
      </c>
      <c r="O45" s="345">
        <f>$D$8*$F$8+$D$9*$F$9+$D$10*$F$10+$D$11*$F$11+$D$12*$F$12+$D$13*$F$13+$D$14*$F$14</f>
        <v>0</v>
      </c>
      <c r="P45" s="345"/>
      <c r="Q45" s="8" t="s">
        <v>237</v>
      </c>
      <c r="R45" s="8"/>
      <c r="S45" s="346">
        <f>$N$21*$P$21+$N$22*$P$22</f>
        <v>0</v>
      </c>
      <c r="T45" s="346"/>
      <c r="U45" s="8" t="s">
        <v>236</v>
      </c>
      <c r="V45" s="8"/>
      <c r="W45" s="346">
        <f>SUM($R$29:$S$33)</f>
        <v>0</v>
      </c>
      <c r="X45" s="346"/>
      <c r="Y45" s="8" t="s">
        <v>235</v>
      </c>
      <c r="Z45" s="37"/>
      <c r="AA45" s="72"/>
      <c r="AB45" s="72"/>
      <c r="AC45" s="346">
        <f>$N$40*$Q$40+$N$41*$Q$41</f>
        <v>0</v>
      </c>
      <c r="AD45" s="346"/>
      <c r="AE45" s="13" t="s">
        <v>215</v>
      </c>
    </row>
    <row r="46" spans="2:42" s="2" customFormat="1" ht="21.95" customHeight="1" x14ac:dyDescent="0.15">
      <c r="B46" s="341"/>
      <c r="C46" s="342"/>
      <c r="D46" s="38" t="s">
        <v>42</v>
      </c>
      <c r="E46" s="14"/>
      <c r="F46" s="14"/>
      <c r="G46" s="14"/>
      <c r="H46" s="14"/>
      <c r="I46" s="14"/>
      <c r="J46" s="38"/>
      <c r="K46" s="14"/>
      <c r="L46" s="14"/>
      <c r="M46" s="14"/>
      <c r="N46" s="14"/>
      <c r="O46" s="14"/>
      <c r="P46" s="14"/>
      <c r="Q46" s="14"/>
      <c r="R46" s="14"/>
      <c r="S46" s="14"/>
      <c r="T46" s="14"/>
      <c r="U46" s="14"/>
      <c r="V46" s="14"/>
      <c r="W46" s="14"/>
      <c r="X46" s="14"/>
      <c r="Y46" s="14"/>
      <c r="Z46" s="14"/>
      <c r="AA46" s="348">
        <f>$Z$15+$Z$23+$Z$34</f>
        <v>0</v>
      </c>
      <c r="AB46" s="348"/>
      <c r="AC46" s="348"/>
      <c r="AD46" s="301" t="s">
        <v>261</v>
      </c>
      <c r="AE46" s="302"/>
    </row>
    <row r="47" spans="2:42" s="2" customFormat="1" ht="21.95" customHeight="1" x14ac:dyDescent="0.15">
      <c r="B47" s="341"/>
      <c r="C47" s="342"/>
      <c r="D47" s="38" t="s">
        <v>43</v>
      </c>
      <c r="E47" s="14"/>
      <c r="F47" s="14"/>
      <c r="G47" s="14"/>
      <c r="H47" s="14"/>
      <c r="I47" s="14"/>
      <c r="J47" s="38"/>
      <c r="K47" s="14"/>
      <c r="L47" s="14"/>
      <c r="M47" s="14"/>
      <c r="N47" s="14"/>
      <c r="O47" s="14"/>
      <c r="P47" s="14"/>
      <c r="Q47" s="14"/>
      <c r="R47" s="14"/>
      <c r="S47" s="14"/>
      <c r="T47" s="14"/>
      <c r="U47" s="14"/>
      <c r="V47" s="14"/>
      <c r="W47" s="14"/>
      <c r="X47" s="14"/>
      <c r="Y47" s="14"/>
      <c r="Z47" s="93"/>
      <c r="AA47" s="348">
        <f>IF(共通条件・結果!AA7="８地域","-",$AB$15+$AB$23+$AB$34)</f>
        <v>0</v>
      </c>
      <c r="AB47" s="348"/>
      <c r="AC47" s="348"/>
      <c r="AD47" s="301" t="s">
        <v>261</v>
      </c>
      <c r="AE47" s="302"/>
    </row>
    <row r="48" spans="2:42" s="2" customFormat="1" ht="21.95" customHeight="1" thickBot="1" x14ac:dyDescent="0.2">
      <c r="B48" s="343"/>
      <c r="C48" s="344"/>
      <c r="D48" s="35" t="s">
        <v>12</v>
      </c>
      <c r="E48" s="15"/>
      <c r="F48" s="15"/>
      <c r="G48" s="15"/>
      <c r="H48" s="15"/>
      <c r="I48" s="15"/>
      <c r="J48" s="35"/>
      <c r="K48" s="15"/>
      <c r="L48" s="15"/>
      <c r="M48" s="15"/>
      <c r="N48" s="15"/>
      <c r="O48" s="15"/>
      <c r="P48" s="15"/>
      <c r="Q48" s="15"/>
      <c r="R48" s="15"/>
      <c r="S48" s="15"/>
      <c r="T48" s="15"/>
      <c r="U48" s="15"/>
      <c r="V48" s="15"/>
      <c r="W48" s="15"/>
      <c r="X48" s="15"/>
      <c r="Y48" s="15"/>
      <c r="Z48" s="5"/>
      <c r="AA48" s="309">
        <f>$AD$15+$AD$23+$AD$34+$AB$42</f>
        <v>0</v>
      </c>
      <c r="AB48" s="309"/>
      <c r="AC48" s="309"/>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algorithmName="SHA-512" hashValue="yutlSvHGyLx+AraOv9t1Zir8LLzieLzstzi7jqtPrjya+AU4xMjW2Uan31U7yYeemhNoWjJaYFIlcfEzOXQv/g==" saltValue="PaQdXSuyDliHM3D86NjyLQ==" spinCount="100000" sheet="1" selectLockedCells="1"/>
  <mergeCells count="273">
    <mergeCell ref="L30:M30"/>
    <mergeCell ref="N30:O30"/>
    <mergeCell ref="P30:Q30"/>
    <mergeCell ref="R30:S30"/>
    <mergeCell ref="T30:U30"/>
    <mergeCell ref="V30:W30"/>
    <mergeCell ref="AD21:AE21"/>
    <mergeCell ref="AD23:AE23"/>
    <mergeCell ref="X26:AC26"/>
    <mergeCell ref="X21:Y21"/>
    <mergeCell ref="X29:Y29"/>
    <mergeCell ref="Z29:AA29"/>
    <mergeCell ref="X30:Y30"/>
    <mergeCell ref="Z30:AA30"/>
    <mergeCell ref="AB30:AC30"/>
    <mergeCell ref="AD30:AE30"/>
    <mergeCell ref="X22:Y22"/>
    <mergeCell ref="AB29:AC29"/>
    <mergeCell ref="AD29:AE29"/>
    <mergeCell ref="L29:M29"/>
    <mergeCell ref="N29:O29"/>
    <mergeCell ref="P29:Q29"/>
    <mergeCell ref="R29:S29"/>
    <mergeCell ref="T29:U29"/>
    <mergeCell ref="H14:I14"/>
    <mergeCell ref="J14:K14"/>
    <mergeCell ref="L14:M14"/>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B9:AC9"/>
    <mergeCell ref="N10:O10"/>
    <mergeCell ref="Z21:AA21"/>
    <mergeCell ref="AI6:AJ6"/>
    <mergeCell ref="AM6:AN6"/>
    <mergeCell ref="AP6:AQ6"/>
    <mergeCell ref="P10:Q10"/>
    <mergeCell ref="P9:Q9"/>
    <mergeCell ref="J12:K12"/>
    <mergeCell ref="L12:M12"/>
    <mergeCell ref="AB13:AC13"/>
    <mergeCell ref="AD13:AE13"/>
    <mergeCell ref="R13:S13"/>
    <mergeCell ref="T13:U13"/>
    <mergeCell ref="V13:W13"/>
    <mergeCell ref="X13:Y13"/>
    <mergeCell ref="Z13:AA13"/>
    <mergeCell ref="P13:Q13"/>
    <mergeCell ref="N14:O14"/>
    <mergeCell ref="P14:Q14"/>
    <mergeCell ref="L18:M20"/>
    <mergeCell ref="N18:Q19"/>
    <mergeCell ref="R18:S20"/>
    <mergeCell ref="T18:U20"/>
    <mergeCell ref="AB21:AC21"/>
    <mergeCell ref="AS6:AT6"/>
    <mergeCell ref="T7:U7"/>
    <mergeCell ref="V7:W7"/>
    <mergeCell ref="X7:Y7"/>
    <mergeCell ref="R9:S9"/>
    <mergeCell ref="T9:U9"/>
    <mergeCell ref="V9:W9"/>
    <mergeCell ref="X9:Y9"/>
    <mergeCell ref="Z9:AA9"/>
    <mergeCell ref="Z8:AA8"/>
    <mergeCell ref="AB8:AC8"/>
    <mergeCell ref="AD8:AE8"/>
    <mergeCell ref="R8:S8"/>
    <mergeCell ref="T8:U8"/>
    <mergeCell ref="V8:W8"/>
    <mergeCell ref="X8:Y8"/>
    <mergeCell ref="AD9:AE9"/>
    <mergeCell ref="B9:C9"/>
    <mergeCell ref="D9:E9"/>
    <mergeCell ref="F9:G9"/>
    <mergeCell ref="H9:I9"/>
    <mergeCell ref="J9:K9"/>
    <mergeCell ref="L9:M9"/>
    <mergeCell ref="N9:O9"/>
    <mergeCell ref="N8:O8"/>
    <mergeCell ref="P8:Q8"/>
    <mergeCell ref="B8:C8"/>
    <mergeCell ref="D8:E8"/>
    <mergeCell ref="F8:G8"/>
    <mergeCell ref="H8:I8"/>
    <mergeCell ref="J8:K8"/>
    <mergeCell ref="L8:M8"/>
    <mergeCell ref="F10:G10"/>
    <mergeCell ref="T11:U11"/>
    <mergeCell ref="V11:W11"/>
    <mergeCell ref="X11:Y11"/>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AS16:AT16"/>
    <mergeCell ref="R14:S14"/>
    <mergeCell ref="T14:U14"/>
    <mergeCell ref="V14:W14"/>
    <mergeCell ref="X14:Y14"/>
    <mergeCell ref="Z14:AA14"/>
    <mergeCell ref="AB14:AC14"/>
    <mergeCell ref="AD18:AE20"/>
    <mergeCell ref="X19:Y20"/>
    <mergeCell ref="Z19:AA20"/>
    <mergeCell ref="AB19:AC20"/>
    <mergeCell ref="AI19:AJ19"/>
    <mergeCell ref="AS19:AT19"/>
    <mergeCell ref="AD14:AE14"/>
    <mergeCell ref="X18:AC18"/>
    <mergeCell ref="Z15:AA15"/>
    <mergeCell ref="AB15:AC15"/>
    <mergeCell ref="AD15:AE15"/>
    <mergeCell ref="B15:Y15"/>
    <mergeCell ref="B14:C14"/>
    <mergeCell ref="D14:E14"/>
    <mergeCell ref="F14:G14"/>
    <mergeCell ref="V18:W20"/>
    <mergeCell ref="N20:O20"/>
    <mergeCell ref="AI27:AJ27"/>
    <mergeCell ref="L26:M28"/>
    <mergeCell ref="N26:O28"/>
    <mergeCell ref="P26:Q28"/>
    <mergeCell ref="R26:S28"/>
    <mergeCell ref="T26:U28"/>
    <mergeCell ref="V26:W28"/>
    <mergeCell ref="Z22:AA22"/>
    <mergeCell ref="AB22:AC22"/>
    <mergeCell ref="AD22:AE22"/>
    <mergeCell ref="Z23:AA23"/>
    <mergeCell ref="AB23:AC23"/>
    <mergeCell ref="AD26:AE28"/>
    <mergeCell ref="X27:Y28"/>
    <mergeCell ref="Z27:AA28"/>
    <mergeCell ref="AB27:AC28"/>
    <mergeCell ref="V22:W22"/>
    <mergeCell ref="L23:Y23"/>
    <mergeCell ref="V29:W29"/>
    <mergeCell ref="X32:Y32"/>
    <mergeCell ref="Z32:AA32"/>
    <mergeCell ref="AB32:AC32"/>
    <mergeCell ref="AD32:AE32"/>
    <mergeCell ref="L33:M33"/>
    <mergeCell ref="N33:O33"/>
    <mergeCell ref="P33:Q33"/>
    <mergeCell ref="R33:S33"/>
    <mergeCell ref="T33:U33"/>
    <mergeCell ref="V33:W33"/>
    <mergeCell ref="N32:O32"/>
    <mergeCell ref="P32:Q32"/>
    <mergeCell ref="R32:S32"/>
    <mergeCell ref="T32:U32"/>
    <mergeCell ref="V32:W32"/>
    <mergeCell ref="L31:M31"/>
    <mergeCell ref="N31:O31"/>
    <mergeCell ref="P31:Q31"/>
    <mergeCell ref="R31:S31"/>
    <mergeCell ref="T31:U31"/>
    <mergeCell ref="V31:W31"/>
    <mergeCell ref="X31:Y31"/>
    <mergeCell ref="Z31:AA31"/>
    <mergeCell ref="AB31:AC31"/>
    <mergeCell ref="Q41:S41"/>
    <mergeCell ref="T41:W41"/>
    <mergeCell ref="X41:AA41"/>
    <mergeCell ref="AB41:AE41"/>
    <mergeCell ref="AB42:AE42"/>
    <mergeCell ref="X33:Y33"/>
    <mergeCell ref="Z33:AA33"/>
    <mergeCell ref="AB33:AC33"/>
    <mergeCell ref="AD33:AE33"/>
    <mergeCell ref="Z34:AA34"/>
    <mergeCell ref="AB34:AC34"/>
    <mergeCell ref="AD34:AE34"/>
    <mergeCell ref="L34:Y34"/>
    <mergeCell ref="L42:AA42"/>
    <mergeCell ref="AB40:AE40"/>
    <mergeCell ref="N41:P41"/>
    <mergeCell ref="AD31:AE31"/>
    <mergeCell ref="L32:M32"/>
    <mergeCell ref="B45:C48"/>
    <mergeCell ref="AC45:AD45"/>
    <mergeCell ref="AA46:AC46"/>
    <mergeCell ref="AA47:AC47"/>
    <mergeCell ref="AA48:AC48"/>
    <mergeCell ref="L37:M39"/>
    <mergeCell ref="N37:S38"/>
    <mergeCell ref="T37:W39"/>
    <mergeCell ref="X37:AA39"/>
    <mergeCell ref="AB37:AE39"/>
    <mergeCell ref="N39:P39"/>
    <mergeCell ref="J45:L45"/>
    <mergeCell ref="O45:P45"/>
    <mergeCell ref="S45:T45"/>
    <mergeCell ref="W45:X45"/>
    <mergeCell ref="Q39:S39"/>
    <mergeCell ref="N40:P40"/>
    <mergeCell ref="Q40:S40"/>
    <mergeCell ref="T40:W40"/>
    <mergeCell ref="L40:M40"/>
    <mergeCell ref="L41:M41"/>
    <mergeCell ref="X40:AA40"/>
    <mergeCell ref="AD46:AE46"/>
    <mergeCell ref="AD47:AE47"/>
    <mergeCell ref="P20:Q20"/>
    <mergeCell ref="L21:M21"/>
    <mergeCell ref="N21:O21"/>
    <mergeCell ref="P21:Q21"/>
    <mergeCell ref="R21:S21"/>
    <mergeCell ref="T21:U21"/>
    <mergeCell ref="V21:W21"/>
    <mergeCell ref="L22:M22"/>
    <mergeCell ref="N22:O22"/>
    <mergeCell ref="P22:Q22"/>
    <mergeCell ref="R22:S22"/>
    <mergeCell ref="T22:U22"/>
  </mergeCells>
  <phoneticPr fontId="4"/>
  <conditionalFormatting sqref="B8:Y14">
    <cfRule type="expression" dxfId="93" priority="183" stopIfTrue="1">
      <formula>$AH$3&lt;&gt;2</formula>
    </cfRule>
  </conditionalFormatting>
  <conditionalFormatting sqref="J45">
    <cfRule type="expression" dxfId="92" priority="1289" stopIfTrue="1">
      <formula>$J$45=0</formula>
    </cfRule>
  </conditionalFormatting>
  <conditionalFormatting sqref="J45:L45">
    <cfRule type="expression" dxfId="91" priority="359">
      <formula>$AH$3&lt;&gt;2</formula>
    </cfRule>
  </conditionalFormatting>
  <conditionalFormatting sqref="L29:Q33">
    <cfRule type="expression" dxfId="90" priority="101" stopIfTrue="1">
      <formula>$AH$3&lt;&gt;2</formula>
    </cfRule>
  </conditionalFormatting>
  <conditionalFormatting sqref="L21:Y22">
    <cfRule type="expression" dxfId="89" priority="155" stopIfTrue="1">
      <formula>$AH$3&lt;&gt;2</formula>
    </cfRule>
  </conditionalFormatting>
  <conditionalFormatting sqref="L40:AA41">
    <cfRule type="expression" dxfId="88" priority="63" stopIfTrue="1">
      <formula>$AH$3&lt;&gt;2</formula>
    </cfRule>
  </conditionalFormatting>
  <conditionalFormatting sqref="O45:P45">
    <cfRule type="expression" dxfId="87" priority="358">
      <formula>$AH$3&lt;&gt;2</formula>
    </cfRule>
    <cfRule type="expression" dxfId="86" priority="1290" stopIfTrue="1">
      <formula>$O$45=0</formula>
    </cfRule>
  </conditionalFormatting>
  <conditionalFormatting sqref="R29:S33">
    <cfRule type="expression" dxfId="85" priority="11">
      <formula>$AH$3&lt;&gt;2</formula>
    </cfRule>
  </conditionalFormatting>
  <conditionalFormatting sqref="S45:T45">
    <cfRule type="expression" dxfId="84" priority="357">
      <formula>$AH$3&lt;&gt;2</formula>
    </cfRule>
    <cfRule type="expression" dxfId="83" priority="1288" stopIfTrue="1">
      <formula>$S$45=0</formula>
    </cfRule>
  </conditionalFormatting>
  <conditionalFormatting sqref="T8:Y14">
    <cfRule type="expression" dxfId="82" priority="351">
      <formula>$AL8=TRUE</formula>
    </cfRule>
  </conditionalFormatting>
  <conditionalFormatting sqref="T29:Y33">
    <cfRule type="expression" dxfId="81" priority="95" stopIfTrue="1">
      <formula>$AH$3&lt;&gt;2</formula>
    </cfRule>
  </conditionalFormatting>
  <conditionalFormatting sqref="W45:X45">
    <cfRule type="expression" dxfId="80" priority="356">
      <formula>$AH$3&lt;&gt;2</formula>
    </cfRule>
  </conditionalFormatting>
  <conditionalFormatting sqref="Z4:AC4">
    <cfRule type="expression" dxfId="79" priority="61">
      <formula>$AH$3&lt;&gt;2</formula>
    </cfRule>
  </conditionalFormatting>
  <conditionalFormatting sqref="Z8:AE15">
    <cfRule type="expression" dxfId="78" priority="37">
      <formula>$AH$3&lt;&gt;2</formula>
    </cfRule>
  </conditionalFormatting>
  <conditionalFormatting sqref="Z21:AE23">
    <cfRule type="expression" dxfId="77" priority="28">
      <formula>$AH$3&lt;&gt;2</formula>
    </cfRule>
  </conditionalFormatting>
  <conditionalFormatting sqref="Z29:AE34">
    <cfRule type="expression" dxfId="76" priority="5">
      <formula>$AH$3&lt;&gt;2</formula>
    </cfRule>
  </conditionalFormatting>
  <conditionalFormatting sqref="AA46:AC48">
    <cfRule type="expression" dxfId="75" priority="1">
      <formula>$AH$3&lt;&gt;2</formula>
    </cfRule>
  </conditionalFormatting>
  <conditionalFormatting sqref="AB40:AE41">
    <cfRule type="expression" dxfId="74" priority="3">
      <formula>$AH$3&lt;&gt;2</formula>
    </cfRule>
  </conditionalFormatting>
  <conditionalFormatting sqref="AC45:AD45">
    <cfRule type="expression" dxfId="73" priority="355">
      <formula>$AH$3&lt;&gt;2</formula>
    </cfRule>
  </conditionalFormatting>
  <conditionalFormatting sqref="AE8:AE14">
    <cfRule type="expression" dxfId="72" priority="395">
      <formula>$AH$3&lt;&gt;2</formula>
    </cfRule>
  </conditionalFormatting>
  <conditionalFormatting sqref="AE40:AE42">
    <cfRule type="expression" dxfId="71" priority="360">
      <formula>$AH$3&lt;&gt;2</formula>
    </cfRule>
  </conditionalFormatting>
  <dataValidations count="3">
    <dataValidation type="list" showInputMessage="1" showErrorMessage="1" sqref="V29:W33 X40:X41 P8:Q14 V21:W22" xr:uid="{00000000-0002-0000-0600-000000000000}">
      <formula1>"1.0,0.7,0.05,0.15,0"</formula1>
    </dataValidation>
    <dataValidation type="list" allowBlank="1" showInputMessage="1" showErrorMessage="1" sqref="N8:N14 T21:T22" xr:uid="{00000000-0002-0000-0600-000001000000}">
      <formula1>"　,雨戸,ｼｬｯﾀｰ,障子,風除室"</formula1>
    </dataValidation>
    <dataValidation type="list" allowBlank="1" showInputMessage="1" showErrorMessage="1" sqref="T40:T41" xr:uid="{00000000-0002-0000-0600-000002000000}">
      <formula1>"4.55,17.0"</formula1>
    </dataValidation>
  </dataValidations>
  <pageMargins left="0.70866141732283472" right="0.70866141732283472" top="0.74803149606299213" bottom="0.74803149606299213" header="0.31496062992125984" footer="0.31496062992125984"/>
  <pageSetup paperSize="9" scale="76" orientation="portrait" r:id="rId1"/>
  <headerFooter>
    <oddHeader xml:space="preserve">&amp;RVer3.6
</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51555"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51556"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51557"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51558"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51559"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51560"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51561"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51562"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51563"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51564"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51565"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1566"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51567"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1568"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51569"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51570"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51571"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51572"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51573"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51589" r:id="rId25" name="Check Box 37">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1590" r:id="rId26" name="Check Box 38">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1591" r:id="rId27" name="Check Box 39">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1:AT110"/>
  <sheetViews>
    <sheetView workbookViewId="0"/>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421" t="s">
        <v>118</v>
      </c>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H2" s="140" t="s">
        <v>376</v>
      </c>
    </row>
    <row r="3" spans="2:46" s="2" customFormat="1" ht="24.95" customHeight="1" thickBot="1" x14ac:dyDescent="0.2">
      <c r="AH3" s="147">
        <f>共通条件・結果!AH3</f>
        <v>1</v>
      </c>
    </row>
    <row r="4" spans="2:46" s="2" customFormat="1" ht="21.95" customHeight="1" thickBot="1" x14ac:dyDescent="0.2">
      <c r="B4" s="4" t="s">
        <v>129</v>
      </c>
      <c r="D4" s="4"/>
      <c r="F4" s="4"/>
      <c r="V4" s="426" t="s">
        <v>24</v>
      </c>
      <c r="W4" s="427"/>
      <c r="X4" s="427"/>
      <c r="Y4" s="427"/>
      <c r="Z4" s="428">
        <f>IF(共通条件・結果!AA7="８地域","0.505",IF(共通条件・結果!AA7="７地域",0.495,IF(共通条件・結果!AA7="６地域",0.504,IF(共通条件・結果!AA7="５地域",0.518,IF(共通条件・結果!AA7="４地域",0.481,IF(共通条件・結果!AA7="３地域",0.553,IF(共通条件・結果!AA7="２地域",0.529,IF(共通条件・結果!AA7="１地域",0.508))))))))</f>
        <v>0.55300000000000005</v>
      </c>
      <c r="AA4" s="429"/>
      <c r="AB4" s="430">
        <f>IF(共通条件・結果!AA7="８地域","-",IF(共通条件・結果!AA7="７地域",0.548,IF(共通条件・結果!AA7="６地域",0.523,IF(共通条件・結果!AA7="５地域",0.538,IF(共通条件・結果!AA7="４地域",0.527,IF(共通条件・結果!AA7="３地域",0.542,IF(共通条件・結果!AA7="２地域",0.544,IF(共通条件・結果!AA7="１地域",0.535))))))))</f>
        <v>0.54200000000000004</v>
      </c>
      <c r="AC4" s="431"/>
    </row>
    <row r="5" spans="2:46" s="2" customFormat="1" ht="21.95" customHeight="1" x14ac:dyDescent="0.15">
      <c r="B5" s="256" t="s">
        <v>3</v>
      </c>
      <c r="C5" s="262"/>
      <c r="D5" s="166" t="s">
        <v>283</v>
      </c>
      <c r="E5" s="166"/>
      <c r="F5" s="166"/>
      <c r="G5" s="166"/>
      <c r="H5" s="266" t="s">
        <v>284</v>
      </c>
      <c r="I5" s="166"/>
      <c r="J5" s="276" t="s">
        <v>149</v>
      </c>
      <c r="K5" s="349"/>
      <c r="L5" s="349"/>
      <c r="M5" s="277"/>
      <c r="N5" s="266" t="s">
        <v>6</v>
      </c>
      <c r="O5" s="166"/>
      <c r="P5" s="266" t="s">
        <v>60</v>
      </c>
      <c r="Q5" s="166"/>
      <c r="R5" s="413" t="s">
        <v>41</v>
      </c>
      <c r="S5" s="346"/>
      <c r="T5" s="346"/>
      <c r="U5" s="346"/>
      <c r="V5" s="346"/>
      <c r="W5" s="346"/>
      <c r="X5" s="346"/>
      <c r="Y5" s="346"/>
      <c r="Z5" s="266" t="s">
        <v>285</v>
      </c>
      <c r="AA5" s="166"/>
      <c r="AB5" s="266" t="s">
        <v>286</v>
      </c>
      <c r="AC5" s="166"/>
      <c r="AD5" s="266" t="s">
        <v>266</v>
      </c>
      <c r="AE5" s="167"/>
    </row>
    <row r="6" spans="2:46" s="2" customFormat="1" ht="21.95" customHeight="1" x14ac:dyDescent="0.15">
      <c r="B6" s="257"/>
      <c r="C6" s="352"/>
      <c r="D6" s="422" t="s">
        <v>5</v>
      </c>
      <c r="E6" s="423"/>
      <c r="F6" s="432" t="s">
        <v>4</v>
      </c>
      <c r="G6" s="433"/>
      <c r="H6" s="268"/>
      <c r="I6" s="268"/>
      <c r="J6" s="278" t="s">
        <v>148</v>
      </c>
      <c r="K6" s="279"/>
      <c r="L6" s="382" t="s">
        <v>174</v>
      </c>
      <c r="M6" s="383"/>
      <c r="N6" s="267"/>
      <c r="O6" s="268"/>
      <c r="P6" s="267"/>
      <c r="Q6" s="268"/>
      <c r="R6" s="382" t="s">
        <v>40</v>
      </c>
      <c r="S6" s="416"/>
      <c r="T6" s="418" t="s">
        <v>287</v>
      </c>
      <c r="U6" s="419"/>
      <c r="V6" s="419"/>
      <c r="W6" s="419"/>
      <c r="X6" s="419"/>
      <c r="Y6" s="420"/>
      <c r="Z6" s="267"/>
      <c r="AA6" s="268"/>
      <c r="AB6" s="267"/>
      <c r="AC6" s="268"/>
      <c r="AD6" s="268"/>
      <c r="AE6" s="414"/>
      <c r="AI6" s="258" t="s">
        <v>44</v>
      </c>
      <c r="AJ6" s="258"/>
      <c r="AK6" s="11"/>
      <c r="AL6" s="11"/>
      <c r="AM6" s="258" t="s">
        <v>9</v>
      </c>
      <c r="AN6" s="258"/>
      <c r="AO6" s="11"/>
      <c r="AP6" s="258" t="s">
        <v>45</v>
      </c>
      <c r="AQ6" s="258"/>
      <c r="AS6" s="258" t="s">
        <v>58</v>
      </c>
      <c r="AT6" s="258"/>
    </row>
    <row r="7" spans="2:46" s="2" customFormat="1" ht="21.95" customHeight="1" thickBot="1" x14ac:dyDescent="0.2">
      <c r="B7" s="259"/>
      <c r="C7" s="353"/>
      <c r="D7" s="424"/>
      <c r="E7" s="425"/>
      <c r="F7" s="434"/>
      <c r="G7" s="353"/>
      <c r="H7" s="269"/>
      <c r="I7" s="269"/>
      <c r="J7" s="280"/>
      <c r="K7" s="281"/>
      <c r="L7" s="280"/>
      <c r="M7" s="281"/>
      <c r="N7" s="269"/>
      <c r="O7" s="269"/>
      <c r="P7" s="269"/>
      <c r="Q7" s="269"/>
      <c r="R7" s="280"/>
      <c r="S7" s="417"/>
      <c r="T7" s="353" t="s">
        <v>7</v>
      </c>
      <c r="U7" s="312"/>
      <c r="V7" s="411" t="s">
        <v>8</v>
      </c>
      <c r="W7" s="412"/>
      <c r="X7" s="353" t="s">
        <v>1</v>
      </c>
      <c r="Y7" s="312"/>
      <c r="Z7" s="269"/>
      <c r="AA7" s="269"/>
      <c r="AB7" s="269"/>
      <c r="AC7" s="269"/>
      <c r="AD7" s="269"/>
      <c r="AE7" s="415"/>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96"/>
      <c r="C8" s="297"/>
      <c r="D8" s="288"/>
      <c r="E8" s="298"/>
      <c r="F8" s="290"/>
      <c r="G8" s="289"/>
      <c r="H8" s="288"/>
      <c r="I8" s="289"/>
      <c r="J8" s="292"/>
      <c r="K8" s="293"/>
      <c r="L8" s="288"/>
      <c r="M8" s="289"/>
      <c r="N8" s="244"/>
      <c r="O8" s="245"/>
      <c r="P8" s="409"/>
      <c r="Q8" s="410"/>
      <c r="R8" s="444"/>
      <c r="S8" s="445"/>
      <c r="T8" s="446"/>
      <c r="U8" s="447"/>
      <c r="V8" s="446"/>
      <c r="W8" s="448"/>
      <c r="X8" s="449"/>
      <c r="Y8" s="450"/>
      <c r="Z8" s="441" t="str">
        <f t="shared" ref="Z8:Z14" si="0">IF(D8="","",AI8)</f>
        <v/>
      </c>
      <c r="AA8" s="441"/>
      <c r="AB8" s="441" t="str">
        <f t="shared" ref="AB8:AB14" si="1">IF(D8="","",IF(ISERROR(AJ8),"-",AJ8))</f>
        <v/>
      </c>
      <c r="AC8" s="441"/>
      <c r="AD8" s="442" t="str">
        <f t="shared" ref="AD8:AD14" si="2">IF(D8="","",D8*F8*AS8*P8)</f>
        <v/>
      </c>
      <c r="AE8" s="443"/>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 t="shared" ref="AP8:AP14" si="5">0.01*(16+24*(2*V8+X8)/T8)</f>
        <v>#DIV/0!</v>
      </c>
      <c r="AQ8" s="2" t="e">
        <f t="shared" ref="AQ8:AQ14" si="6">0.01*(10+15*(2*V8+X8)/T8)</f>
        <v>#DIV/0!</v>
      </c>
      <c r="AS8" s="2">
        <f>IF(AT8="FALSE",H8,IF(N8="風除室",1/((1/H8)+0.1),0.5*H8+0.5*(1/((1/H8)+AT8))))</f>
        <v>0</v>
      </c>
      <c r="AT8" s="11" t="str">
        <f t="shared" ref="AT8:AT14" si="7">IF(N8="","FALSE",IF(N8="雨戸",0.1,IF(N8="ｼｬｯﾀｰ",0.1,IF(N8="障子",0.18,IF(N8="風除室",0.1)))))</f>
        <v>FALSE</v>
      </c>
    </row>
    <row r="9" spans="2:46" s="2" customFormat="1" ht="21.95" customHeight="1" x14ac:dyDescent="0.15">
      <c r="B9" s="294"/>
      <c r="C9" s="295"/>
      <c r="D9" s="288"/>
      <c r="E9" s="298"/>
      <c r="F9" s="290"/>
      <c r="G9" s="289"/>
      <c r="H9" s="288"/>
      <c r="I9" s="289"/>
      <c r="J9" s="292"/>
      <c r="K9" s="293"/>
      <c r="L9" s="288"/>
      <c r="M9" s="289"/>
      <c r="N9" s="244"/>
      <c r="O9" s="245"/>
      <c r="P9" s="409"/>
      <c r="Q9" s="410"/>
      <c r="R9" s="253"/>
      <c r="S9" s="255"/>
      <c r="T9" s="404"/>
      <c r="U9" s="405"/>
      <c r="V9" s="404"/>
      <c r="W9" s="406"/>
      <c r="X9" s="407"/>
      <c r="Y9" s="408"/>
      <c r="Z9" s="365" t="str">
        <f t="shared" si="0"/>
        <v/>
      </c>
      <c r="AA9" s="365"/>
      <c r="AB9" s="365" t="str">
        <f t="shared" si="1"/>
        <v/>
      </c>
      <c r="AC9" s="365"/>
      <c r="AD9" s="365" t="str">
        <f t="shared" si="2"/>
        <v/>
      </c>
      <c r="AE9" s="403"/>
      <c r="AH9" s="12" t="b">
        <v>1</v>
      </c>
      <c r="AI9" s="2">
        <f t="shared" si="3"/>
        <v>0</v>
      </c>
      <c r="AJ9" s="2">
        <f t="shared" si="4"/>
        <v>0</v>
      </c>
      <c r="AL9" s="12" t="b">
        <v>1</v>
      </c>
      <c r="AM9" s="2" t="str">
        <f t="shared" ref="AM9:AM14" si="8">IF(AL9=TRUE,"0.93",IF(ISERROR(AP9),"エラー",IF(AP9&gt;0.93,"0.93",AP9)))</f>
        <v>0.93</v>
      </c>
      <c r="AN9" s="2" t="str">
        <f t="shared" ref="AN9:AN14" si="9">IF(AL9=TRUE,"0.51",IF(ISERROR(AQ9),"エラー",IF(AQ9&gt;0.72,"0.72",AQ9)))</f>
        <v>0.51</v>
      </c>
      <c r="AP9" s="2" t="e">
        <f t="shared" si="5"/>
        <v>#DIV/0!</v>
      </c>
      <c r="AQ9" s="2" t="e">
        <f t="shared" si="6"/>
        <v>#DIV/0!</v>
      </c>
      <c r="AS9" s="2">
        <f t="shared" ref="AS9:AS14" si="10">IF(AT9="FALSE",H9,IF(N9="風除室",1/((1/H9)+0.1),0.5*H9+0.5*(1/((1/H9)+AT9))))</f>
        <v>0</v>
      </c>
      <c r="AT9" s="11" t="str">
        <f t="shared" si="7"/>
        <v>FALSE</v>
      </c>
    </row>
    <row r="10" spans="2:46" s="2" customFormat="1" ht="21.95" customHeight="1" x14ac:dyDescent="0.15">
      <c r="B10" s="294"/>
      <c r="C10" s="295"/>
      <c r="D10" s="288"/>
      <c r="E10" s="298"/>
      <c r="F10" s="290"/>
      <c r="G10" s="289"/>
      <c r="H10" s="288"/>
      <c r="I10" s="289"/>
      <c r="J10" s="292"/>
      <c r="K10" s="293"/>
      <c r="L10" s="288"/>
      <c r="M10" s="289"/>
      <c r="N10" s="244"/>
      <c r="O10" s="245"/>
      <c r="P10" s="409"/>
      <c r="Q10" s="410"/>
      <c r="R10" s="253"/>
      <c r="S10" s="255"/>
      <c r="T10" s="404"/>
      <c r="U10" s="405"/>
      <c r="V10" s="404"/>
      <c r="W10" s="406"/>
      <c r="X10" s="407"/>
      <c r="Y10" s="408"/>
      <c r="Z10" s="365" t="str">
        <f t="shared" si="0"/>
        <v/>
      </c>
      <c r="AA10" s="365"/>
      <c r="AB10" s="365" t="str">
        <f t="shared" si="1"/>
        <v/>
      </c>
      <c r="AC10" s="365"/>
      <c r="AD10" s="365" t="str">
        <f t="shared" si="2"/>
        <v/>
      </c>
      <c r="AE10" s="403"/>
      <c r="AH10" s="12" t="b">
        <v>1</v>
      </c>
      <c r="AI10" s="2">
        <f t="shared" si="3"/>
        <v>0</v>
      </c>
      <c r="AJ10" s="2">
        <f t="shared" si="4"/>
        <v>0</v>
      </c>
      <c r="AL10" s="12" t="b">
        <v>1</v>
      </c>
      <c r="AM10" s="2" t="str">
        <f t="shared" si="8"/>
        <v>0.93</v>
      </c>
      <c r="AN10" s="2" t="str">
        <f t="shared" si="9"/>
        <v>0.51</v>
      </c>
      <c r="AP10" s="2" t="e">
        <f t="shared" si="5"/>
        <v>#DIV/0!</v>
      </c>
      <c r="AQ10" s="2" t="e">
        <f t="shared" si="6"/>
        <v>#DIV/0!</v>
      </c>
      <c r="AS10" s="2">
        <f t="shared" si="10"/>
        <v>0</v>
      </c>
      <c r="AT10" s="11" t="str">
        <f t="shared" si="7"/>
        <v>FALSE</v>
      </c>
    </row>
    <row r="11" spans="2:46" s="2" customFormat="1" ht="21.95" customHeight="1" x14ac:dyDescent="0.15">
      <c r="B11" s="294"/>
      <c r="C11" s="295"/>
      <c r="D11" s="288"/>
      <c r="E11" s="298"/>
      <c r="F11" s="290"/>
      <c r="G11" s="289"/>
      <c r="H11" s="288"/>
      <c r="I11" s="289"/>
      <c r="J11" s="292"/>
      <c r="K11" s="293"/>
      <c r="L11" s="288"/>
      <c r="M11" s="289"/>
      <c r="N11" s="244"/>
      <c r="O11" s="245"/>
      <c r="P11" s="409"/>
      <c r="Q11" s="410"/>
      <c r="R11" s="253"/>
      <c r="S11" s="255"/>
      <c r="T11" s="404"/>
      <c r="U11" s="405"/>
      <c r="V11" s="404"/>
      <c r="W11" s="406"/>
      <c r="X11" s="407"/>
      <c r="Y11" s="408"/>
      <c r="Z11" s="365" t="str">
        <f t="shared" si="0"/>
        <v/>
      </c>
      <c r="AA11" s="365"/>
      <c r="AB11" s="365" t="str">
        <f t="shared" si="1"/>
        <v/>
      </c>
      <c r="AC11" s="365"/>
      <c r="AD11" s="365" t="str">
        <f t="shared" si="2"/>
        <v/>
      </c>
      <c r="AE11" s="403"/>
      <c r="AH11" s="12" t="b">
        <v>1</v>
      </c>
      <c r="AI11" s="2">
        <f t="shared" si="3"/>
        <v>0</v>
      </c>
      <c r="AJ11" s="2">
        <f t="shared" si="4"/>
        <v>0</v>
      </c>
      <c r="AL11" s="12" t="b">
        <v>1</v>
      </c>
      <c r="AM11" s="2" t="str">
        <f t="shared" si="8"/>
        <v>0.93</v>
      </c>
      <c r="AN11" s="2" t="str">
        <f t="shared" si="9"/>
        <v>0.51</v>
      </c>
      <c r="AP11" s="2" t="e">
        <f t="shared" si="5"/>
        <v>#DIV/0!</v>
      </c>
      <c r="AQ11" s="2" t="e">
        <f t="shared" si="6"/>
        <v>#DIV/0!</v>
      </c>
      <c r="AS11" s="2">
        <f t="shared" si="10"/>
        <v>0</v>
      </c>
      <c r="AT11" s="11" t="str">
        <f t="shared" si="7"/>
        <v>FALSE</v>
      </c>
    </row>
    <row r="12" spans="2:46" s="2" customFormat="1" ht="21.95" customHeight="1" x14ac:dyDescent="0.15">
      <c r="B12" s="294"/>
      <c r="C12" s="295"/>
      <c r="D12" s="288"/>
      <c r="E12" s="298"/>
      <c r="F12" s="290"/>
      <c r="G12" s="289"/>
      <c r="H12" s="288"/>
      <c r="I12" s="289"/>
      <c r="J12" s="292"/>
      <c r="K12" s="293"/>
      <c r="L12" s="288"/>
      <c r="M12" s="289"/>
      <c r="N12" s="244"/>
      <c r="O12" s="245"/>
      <c r="P12" s="409"/>
      <c r="Q12" s="410"/>
      <c r="R12" s="253"/>
      <c r="S12" s="255"/>
      <c r="T12" s="404"/>
      <c r="U12" s="405"/>
      <c r="V12" s="404"/>
      <c r="W12" s="406"/>
      <c r="X12" s="407"/>
      <c r="Y12" s="408"/>
      <c r="Z12" s="366" t="str">
        <f t="shared" si="0"/>
        <v/>
      </c>
      <c r="AA12" s="367"/>
      <c r="AB12" s="365" t="str">
        <f t="shared" si="1"/>
        <v/>
      </c>
      <c r="AC12" s="365"/>
      <c r="AD12" s="365" t="str">
        <f t="shared" si="2"/>
        <v/>
      </c>
      <c r="AE12" s="403"/>
      <c r="AH12" s="12" t="b">
        <v>1</v>
      </c>
      <c r="AI12" s="2">
        <f t="shared" si="3"/>
        <v>0</v>
      </c>
      <c r="AJ12" s="2">
        <f t="shared" si="4"/>
        <v>0</v>
      </c>
      <c r="AL12" s="12" t="b">
        <v>1</v>
      </c>
      <c r="AM12" s="2" t="str">
        <f t="shared" si="8"/>
        <v>0.93</v>
      </c>
      <c r="AN12" s="2" t="str">
        <f t="shared" si="9"/>
        <v>0.51</v>
      </c>
      <c r="AP12" s="2" t="e">
        <f t="shared" si="5"/>
        <v>#DIV/0!</v>
      </c>
      <c r="AQ12" s="2" t="e">
        <f t="shared" si="6"/>
        <v>#DIV/0!</v>
      </c>
      <c r="AS12" s="2">
        <f t="shared" si="10"/>
        <v>0</v>
      </c>
      <c r="AT12" s="11" t="str">
        <f t="shared" si="7"/>
        <v>FALSE</v>
      </c>
    </row>
    <row r="13" spans="2:46" s="2" customFormat="1" ht="21.95" customHeight="1" x14ac:dyDescent="0.15">
      <c r="B13" s="294"/>
      <c r="C13" s="295"/>
      <c r="D13" s="288"/>
      <c r="E13" s="298"/>
      <c r="F13" s="290"/>
      <c r="G13" s="289"/>
      <c r="H13" s="288"/>
      <c r="I13" s="289"/>
      <c r="J13" s="292"/>
      <c r="K13" s="293"/>
      <c r="L13" s="288"/>
      <c r="M13" s="289"/>
      <c r="N13" s="244"/>
      <c r="O13" s="245"/>
      <c r="P13" s="409"/>
      <c r="Q13" s="410"/>
      <c r="R13" s="253"/>
      <c r="S13" s="255"/>
      <c r="T13" s="404"/>
      <c r="U13" s="405"/>
      <c r="V13" s="404"/>
      <c r="W13" s="406"/>
      <c r="X13" s="407"/>
      <c r="Y13" s="408"/>
      <c r="Z13" s="366" t="str">
        <f t="shared" si="0"/>
        <v/>
      </c>
      <c r="AA13" s="367"/>
      <c r="AB13" s="365" t="str">
        <f t="shared" si="1"/>
        <v/>
      </c>
      <c r="AC13" s="365"/>
      <c r="AD13" s="365" t="str">
        <f t="shared" si="2"/>
        <v/>
      </c>
      <c r="AE13" s="403"/>
      <c r="AH13" s="12" t="b">
        <v>1</v>
      </c>
      <c r="AI13" s="2">
        <f t="shared" si="3"/>
        <v>0</v>
      </c>
      <c r="AJ13" s="2">
        <f t="shared" si="4"/>
        <v>0</v>
      </c>
      <c r="AL13" s="12" t="b">
        <v>1</v>
      </c>
      <c r="AM13" s="2" t="str">
        <f t="shared" si="8"/>
        <v>0.93</v>
      </c>
      <c r="AN13" s="2" t="str">
        <f t="shared" si="9"/>
        <v>0.51</v>
      </c>
      <c r="AP13" s="2" t="e">
        <f t="shared" si="5"/>
        <v>#DIV/0!</v>
      </c>
      <c r="AQ13" s="2" t="e">
        <f t="shared" si="6"/>
        <v>#DIV/0!</v>
      </c>
      <c r="AS13" s="2">
        <f t="shared" si="10"/>
        <v>0</v>
      </c>
      <c r="AT13" s="11" t="str">
        <f t="shared" si="7"/>
        <v>FALSE</v>
      </c>
    </row>
    <row r="14" spans="2:46" s="2" customFormat="1" ht="21.95" customHeight="1" thickBot="1" x14ac:dyDescent="0.2">
      <c r="B14" s="303"/>
      <c r="C14" s="304"/>
      <c r="D14" s="305"/>
      <c r="E14" s="384"/>
      <c r="F14" s="385"/>
      <c r="G14" s="306"/>
      <c r="H14" s="305"/>
      <c r="I14" s="306"/>
      <c r="J14" s="455"/>
      <c r="K14" s="456"/>
      <c r="L14" s="457"/>
      <c r="M14" s="458"/>
      <c r="N14" s="391"/>
      <c r="O14" s="392"/>
      <c r="P14" s="401"/>
      <c r="Q14" s="402"/>
      <c r="R14" s="370"/>
      <c r="S14" s="393"/>
      <c r="T14" s="394"/>
      <c r="U14" s="395"/>
      <c r="V14" s="394"/>
      <c r="W14" s="396"/>
      <c r="X14" s="397"/>
      <c r="Y14" s="398"/>
      <c r="Z14" s="399" t="str">
        <f t="shared" si="0"/>
        <v/>
      </c>
      <c r="AA14" s="400"/>
      <c r="AB14" s="389" t="str">
        <f t="shared" si="1"/>
        <v/>
      </c>
      <c r="AC14" s="389"/>
      <c r="AD14" s="389" t="str">
        <f t="shared" si="2"/>
        <v/>
      </c>
      <c r="AE14" s="390"/>
      <c r="AH14" s="12" t="b">
        <v>1</v>
      </c>
      <c r="AI14" s="2">
        <f t="shared" si="3"/>
        <v>0</v>
      </c>
      <c r="AJ14" s="2">
        <f t="shared" si="4"/>
        <v>0</v>
      </c>
      <c r="AL14" s="12" t="b">
        <v>1</v>
      </c>
      <c r="AM14" s="2" t="str">
        <f t="shared" si="8"/>
        <v>0.93</v>
      </c>
      <c r="AN14" s="2" t="str">
        <f t="shared" si="9"/>
        <v>0.51</v>
      </c>
      <c r="AP14" s="2" t="e">
        <f t="shared" si="5"/>
        <v>#DIV/0!</v>
      </c>
      <c r="AQ14" s="2" t="e">
        <f t="shared" si="6"/>
        <v>#DIV/0!</v>
      </c>
      <c r="AS14" s="2">
        <f t="shared" si="10"/>
        <v>0</v>
      </c>
      <c r="AT14" s="11" t="str">
        <f t="shared" si="7"/>
        <v>FALSE</v>
      </c>
    </row>
    <row r="15" spans="2:46" s="2" customFormat="1" ht="21.95" customHeight="1" thickBot="1" x14ac:dyDescent="0.2">
      <c r="B15" s="386" t="s">
        <v>119</v>
      </c>
      <c r="C15" s="387"/>
      <c r="D15" s="387"/>
      <c r="E15" s="387"/>
      <c r="F15" s="387"/>
      <c r="G15" s="387"/>
      <c r="H15" s="387"/>
      <c r="I15" s="387"/>
      <c r="J15" s="387"/>
      <c r="K15" s="387"/>
      <c r="L15" s="387"/>
      <c r="M15" s="387"/>
      <c r="N15" s="387"/>
      <c r="O15" s="387"/>
      <c r="P15" s="387"/>
      <c r="Q15" s="387"/>
      <c r="R15" s="387"/>
      <c r="S15" s="387"/>
      <c r="T15" s="387"/>
      <c r="U15" s="387"/>
      <c r="V15" s="387"/>
      <c r="W15" s="387"/>
      <c r="X15" s="387"/>
      <c r="Y15" s="388"/>
      <c r="Z15" s="327">
        <f>SUM(Z8:AA14)</f>
        <v>0</v>
      </c>
      <c r="AA15" s="330"/>
      <c r="AB15" s="327">
        <f>IF(共通条件・結果!AA7="８地域","-",SUM(AB8:AC14))</f>
        <v>0</v>
      </c>
      <c r="AC15" s="330"/>
      <c r="AD15" s="327">
        <f t="shared" ref="AD15" si="11">SUM(AD8:AE14)</f>
        <v>0</v>
      </c>
      <c r="AE15" s="329"/>
      <c r="AH15" s="12"/>
      <c r="AL15" s="12"/>
      <c r="AT15" s="11"/>
    </row>
    <row r="16" spans="2:46" s="2" customFormat="1" ht="21.75" customHeight="1" x14ac:dyDescent="0.15">
      <c r="L16" s="34"/>
      <c r="AS16" s="258"/>
      <c r="AT16" s="258"/>
    </row>
    <row r="17" spans="12:46" s="2" customFormat="1" ht="21.95" customHeight="1" thickBot="1" x14ac:dyDescent="0.2">
      <c r="L17" s="4" t="s">
        <v>69</v>
      </c>
      <c r="M17" s="4"/>
      <c r="N17" s="4"/>
      <c r="P17" s="4"/>
    </row>
    <row r="18" spans="12:46" s="2" customFormat="1" ht="21.95" customHeight="1" x14ac:dyDescent="0.15">
      <c r="L18" s="256" t="s">
        <v>10</v>
      </c>
      <c r="M18" s="172"/>
      <c r="N18" s="261" t="s">
        <v>283</v>
      </c>
      <c r="O18" s="172"/>
      <c r="P18" s="172"/>
      <c r="Q18" s="262"/>
      <c r="R18" s="266" t="s">
        <v>284</v>
      </c>
      <c r="S18" s="166"/>
      <c r="T18" s="270" t="s">
        <v>6</v>
      </c>
      <c r="U18" s="271"/>
      <c r="V18" s="276" t="s">
        <v>60</v>
      </c>
      <c r="W18" s="277"/>
      <c r="X18" s="172" t="s">
        <v>288</v>
      </c>
      <c r="Y18" s="172"/>
      <c r="Z18" s="172"/>
      <c r="AA18" s="172"/>
      <c r="AB18" s="172"/>
      <c r="AC18" s="172"/>
      <c r="AD18" s="276" t="s">
        <v>266</v>
      </c>
      <c r="AE18" s="173"/>
    </row>
    <row r="19" spans="12:46" s="2" customFormat="1" ht="21.95" customHeight="1" x14ac:dyDescent="0.15">
      <c r="L19" s="257"/>
      <c r="M19" s="258"/>
      <c r="N19" s="263"/>
      <c r="O19" s="264"/>
      <c r="P19" s="264"/>
      <c r="Q19" s="265"/>
      <c r="R19" s="267"/>
      <c r="S19" s="268"/>
      <c r="T19" s="272"/>
      <c r="U19" s="273"/>
      <c r="V19" s="278"/>
      <c r="W19" s="279"/>
      <c r="X19" s="278" t="s">
        <v>148</v>
      </c>
      <c r="Y19" s="279"/>
      <c r="Z19" s="322" t="s">
        <v>39</v>
      </c>
      <c r="AA19" s="228"/>
      <c r="AB19" s="322" t="s">
        <v>38</v>
      </c>
      <c r="AC19" s="228"/>
      <c r="AD19" s="310"/>
      <c r="AE19" s="311"/>
      <c r="AH19" s="12"/>
      <c r="AI19" s="377" t="s">
        <v>44</v>
      </c>
      <c r="AJ19" s="377"/>
      <c r="AS19" s="258" t="s">
        <v>58</v>
      </c>
      <c r="AT19" s="258"/>
    </row>
    <row r="20" spans="12:46" s="2" customFormat="1" ht="21.95" customHeight="1" thickBot="1" x14ac:dyDescent="0.2">
      <c r="L20" s="259"/>
      <c r="M20" s="260"/>
      <c r="N20" s="282" t="s">
        <v>5</v>
      </c>
      <c r="O20" s="283"/>
      <c r="P20" s="189" t="s">
        <v>128</v>
      </c>
      <c r="Q20" s="189"/>
      <c r="R20" s="269"/>
      <c r="S20" s="269"/>
      <c r="T20" s="274"/>
      <c r="U20" s="275"/>
      <c r="V20" s="280"/>
      <c r="W20" s="281"/>
      <c r="X20" s="280"/>
      <c r="Y20" s="281"/>
      <c r="Z20" s="269"/>
      <c r="AA20" s="269"/>
      <c r="AB20" s="269"/>
      <c r="AC20" s="269"/>
      <c r="AD20" s="312"/>
      <c r="AE20" s="313"/>
      <c r="AH20" s="11" t="s">
        <v>130</v>
      </c>
      <c r="AI20" s="12" t="s">
        <v>2</v>
      </c>
      <c r="AJ20" s="12" t="s">
        <v>11</v>
      </c>
      <c r="AS20" s="2" t="s">
        <v>56</v>
      </c>
      <c r="AT20" s="2" t="s">
        <v>54</v>
      </c>
    </row>
    <row r="21" spans="12:46" s="2" customFormat="1" ht="21.95" customHeight="1" x14ac:dyDescent="0.15">
      <c r="L21" s="284"/>
      <c r="M21" s="285"/>
      <c r="N21" s="249"/>
      <c r="O21" s="286"/>
      <c r="P21" s="287"/>
      <c r="Q21" s="287"/>
      <c r="R21" s="249"/>
      <c r="S21" s="250"/>
      <c r="T21" s="249"/>
      <c r="U21" s="250"/>
      <c r="V21" s="379"/>
      <c r="W21" s="380"/>
      <c r="X21" s="251"/>
      <c r="Y21" s="252"/>
      <c r="Z21" s="372" t="str">
        <f>IF(N21="","",AI21)</f>
        <v/>
      </c>
      <c r="AA21" s="372"/>
      <c r="AB21" s="372" t="str">
        <f>IF(N21="","",IF(ISERROR(AJ21),"-",AJ21))</f>
        <v/>
      </c>
      <c r="AC21" s="372"/>
      <c r="AD21" s="372" t="str">
        <f>IF(N21="","",N21*P21*AS21*V21)</f>
        <v/>
      </c>
      <c r="AE21" s="378"/>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46" s="2" customFormat="1" ht="21.95" customHeight="1" thickBot="1" x14ac:dyDescent="0.2">
      <c r="L22" s="239"/>
      <c r="M22" s="240"/>
      <c r="N22" s="241"/>
      <c r="O22" s="242"/>
      <c r="P22" s="243"/>
      <c r="Q22" s="243"/>
      <c r="R22" s="241"/>
      <c r="S22" s="240"/>
      <c r="T22" s="241"/>
      <c r="U22" s="240"/>
      <c r="V22" s="244"/>
      <c r="W22" s="245"/>
      <c r="X22" s="253"/>
      <c r="Y22" s="254"/>
      <c r="Z22" s="317" t="str">
        <f>IF(N22="","",AI22)</f>
        <v/>
      </c>
      <c r="AA22" s="381"/>
      <c r="AB22" s="317" t="str">
        <f>IF(N22="","",IF(ISERROR(AJ22),"-",AJ22))</f>
        <v/>
      </c>
      <c r="AC22" s="381"/>
      <c r="AD22" s="317" t="str">
        <f>IF(N22="","",N22*P22*AS22*V22)</f>
        <v/>
      </c>
      <c r="AE22" s="319"/>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46" s="2" customFormat="1" ht="21.95" customHeight="1" thickBot="1" x14ac:dyDescent="0.2">
      <c r="L23" s="246" t="s">
        <v>120</v>
      </c>
      <c r="M23" s="247"/>
      <c r="N23" s="247"/>
      <c r="O23" s="247"/>
      <c r="P23" s="247"/>
      <c r="Q23" s="247"/>
      <c r="R23" s="247"/>
      <c r="S23" s="247"/>
      <c r="T23" s="247"/>
      <c r="U23" s="247"/>
      <c r="V23" s="247"/>
      <c r="W23" s="247"/>
      <c r="X23" s="247"/>
      <c r="Y23" s="248"/>
      <c r="Z23" s="327">
        <f>SUM(Z21:AA22)</f>
        <v>0</v>
      </c>
      <c r="AA23" s="330"/>
      <c r="AB23" s="327">
        <f t="shared" ref="AB23" si="12">SUM(AB21:AC22)</f>
        <v>0</v>
      </c>
      <c r="AC23" s="330"/>
      <c r="AD23" s="327">
        <f t="shared" ref="AD23" si="13">SUM(AD21:AE22)</f>
        <v>0</v>
      </c>
      <c r="AE23" s="329"/>
      <c r="AH23" s="12"/>
      <c r="AT23" s="11"/>
    </row>
    <row r="24" spans="12:46" s="2" customFormat="1" ht="21.75" customHeight="1" x14ac:dyDescent="0.15">
      <c r="L24" s="34"/>
      <c r="AT24" s="11"/>
    </row>
    <row r="25" spans="12:46" s="2" customFormat="1" ht="21.95" customHeight="1" thickBot="1" x14ac:dyDescent="0.2">
      <c r="L25" s="4" t="s">
        <v>61</v>
      </c>
      <c r="M25" s="4"/>
      <c r="N25" s="4"/>
      <c r="O25" s="4"/>
      <c r="P25" s="4"/>
      <c r="AL25" s="12"/>
      <c r="AM25" s="12"/>
      <c r="AN25" s="12"/>
      <c r="AO25" s="12"/>
      <c r="AP25" s="12"/>
      <c r="AT25" s="11"/>
    </row>
    <row r="26" spans="12:46" s="2" customFormat="1" ht="21.95" customHeight="1" x14ac:dyDescent="0.15">
      <c r="L26" s="256" t="s">
        <v>0</v>
      </c>
      <c r="M26" s="262"/>
      <c r="N26" s="276" t="s">
        <v>289</v>
      </c>
      <c r="O26" s="277"/>
      <c r="P26" s="276" t="s">
        <v>290</v>
      </c>
      <c r="Q26" s="277"/>
      <c r="R26" s="270" t="s">
        <v>291</v>
      </c>
      <c r="S26" s="438"/>
      <c r="T26" s="266" t="s">
        <v>284</v>
      </c>
      <c r="U26" s="166"/>
      <c r="V26" s="276" t="s">
        <v>60</v>
      </c>
      <c r="W26" s="277"/>
      <c r="X26" s="172" t="s">
        <v>288</v>
      </c>
      <c r="Y26" s="172"/>
      <c r="Z26" s="172"/>
      <c r="AA26" s="172"/>
      <c r="AB26" s="172"/>
      <c r="AC26" s="172"/>
      <c r="AD26" s="266" t="s">
        <v>266</v>
      </c>
      <c r="AE26" s="167"/>
      <c r="AH26" s="12"/>
      <c r="AI26" s="12"/>
      <c r="AJ26" s="12"/>
      <c r="AO26" s="12"/>
      <c r="AP26" s="12"/>
      <c r="AT26" s="11"/>
    </row>
    <row r="27" spans="12:46" s="2" customFormat="1" ht="21.95" customHeight="1" x14ac:dyDescent="0.15">
      <c r="L27" s="257"/>
      <c r="M27" s="352"/>
      <c r="N27" s="278"/>
      <c r="O27" s="279"/>
      <c r="P27" s="278"/>
      <c r="Q27" s="279"/>
      <c r="R27" s="272"/>
      <c r="S27" s="439"/>
      <c r="T27" s="268"/>
      <c r="U27" s="268"/>
      <c r="V27" s="278"/>
      <c r="W27" s="279"/>
      <c r="X27" s="278" t="s">
        <v>148</v>
      </c>
      <c r="Y27" s="279"/>
      <c r="Z27" s="382" t="s">
        <v>39</v>
      </c>
      <c r="AA27" s="383"/>
      <c r="AB27" s="382" t="s">
        <v>38</v>
      </c>
      <c r="AC27" s="383"/>
      <c r="AD27" s="268"/>
      <c r="AE27" s="414"/>
      <c r="AH27" s="12"/>
      <c r="AI27" s="377" t="s">
        <v>44</v>
      </c>
      <c r="AJ27" s="377"/>
      <c r="AO27" s="12"/>
      <c r="AP27" s="12"/>
      <c r="AT27" s="11"/>
    </row>
    <row r="28" spans="12:46" s="2" customFormat="1" ht="21.95" customHeight="1" thickBot="1" x14ac:dyDescent="0.2">
      <c r="L28" s="259"/>
      <c r="M28" s="353"/>
      <c r="N28" s="280"/>
      <c r="O28" s="281"/>
      <c r="P28" s="280"/>
      <c r="Q28" s="281"/>
      <c r="R28" s="274"/>
      <c r="S28" s="440"/>
      <c r="T28" s="269"/>
      <c r="U28" s="269"/>
      <c r="V28" s="280"/>
      <c r="W28" s="281"/>
      <c r="X28" s="280"/>
      <c r="Y28" s="281"/>
      <c r="Z28" s="280"/>
      <c r="AA28" s="281"/>
      <c r="AB28" s="280"/>
      <c r="AC28" s="281"/>
      <c r="AD28" s="269"/>
      <c r="AE28" s="415"/>
      <c r="AH28" s="11" t="s">
        <v>130</v>
      </c>
      <c r="AI28" s="12" t="s">
        <v>2</v>
      </c>
      <c r="AJ28" s="12" t="s">
        <v>11</v>
      </c>
      <c r="AO28" s="12"/>
      <c r="AP28" s="12"/>
    </row>
    <row r="29" spans="12:46" s="2" customFormat="1" ht="21.95" customHeight="1" x14ac:dyDescent="0.15">
      <c r="L29" s="296"/>
      <c r="M29" s="297"/>
      <c r="N29" s="249"/>
      <c r="O29" s="250"/>
      <c r="P29" s="249"/>
      <c r="Q29" s="250"/>
      <c r="R29" s="453" t="str">
        <f>IF(N29="","",N29-P29)</f>
        <v/>
      </c>
      <c r="S29" s="454"/>
      <c r="T29" s="249"/>
      <c r="U29" s="250"/>
      <c r="V29" s="379"/>
      <c r="W29" s="380"/>
      <c r="X29" s="251"/>
      <c r="Y29" s="252"/>
      <c r="Z29" s="365" t="str">
        <f>IF(N29="","",AI29)</f>
        <v/>
      </c>
      <c r="AA29" s="365"/>
      <c r="AB29" s="366" t="str">
        <f>IF(N29="","",AJ29)</f>
        <v/>
      </c>
      <c r="AC29" s="367"/>
      <c r="AD29" s="375" t="str">
        <f>IF(N29="","",R29*T29*V29)</f>
        <v/>
      </c>
      <c r="AE29" s="376"/>
      <c r="AH29" s="12" t="b">
        <v>1</v>
      </c>
      <c r="AI29" s="2" t="e">
        <f>IF(AH29=FALSE,"0.0",IF(AH29=TRUE,R29*T29*0.034*$Z$4,"-"))</f>
        <v>#VALUE!</v>
      </c>
      <c r="AJ29" s="2" t="str">
        <f>IF(AH29=FALSE,"0.0",IF(ISERROR(R29*T29*0.034*$AB$4),"-",R29*T29*0.034*$AB$4))</f>
        <v>-</v>
      </c>
      <c r="AO29" s="12"/>
      <c r="AP29" s="12"/>
    </row>
    <row r="30" spans="12:46" s="2" customFormat="1" ht="21.95" customHeight="1" x14ac:dyDescent="0.15">
      <c r="L30" s="294"/>
      <c r="M30" s="295"/>
      <c r="N30" s="288"/>
      <c r="O30" s="289"/>
      <c r="P30" s="288"/>
      <c r="Q30" s="289"/>
      <c r="R30" s="335" t="str">
        <f>IF(N30="","",N30-P30)</f>
        <v/>
      </c>
      <c r="S30" s="336"/>
      <c r="T30" s="288"/>
      <c r="U30" s="289"/>
      <c r="V30" s="244"/>
      <c r="W30" s="245"/>
      <c r="X30" s="253"/>
      <c r="Y30" s="254"/>
      <c r="Z30" s="365" t="str">
        <f>IF(N30="","",AI30)</f>
        <v/>
      </c>
      <c r="AA30" s="365"/>
      <c r="AB30" s="366" t="str">
        <f>IF(N30="","",AJ30)</f>
        <v/>
      </c>
      <c r="AC30" s="367"/>
      <c r="AD30" s="337" t="str">
        <f>IF(N30="","",R30*T30*V30)</f>
        <v/>
      </c>
      <c r="AE30" s="338"/>
      <c r="AH30" s="12" t="b">
        <v>1</v>
      </c>
      <c r="AI30" s="2" t="e">
        <f>IF(AH30=FALSE,"0.0",IF(AH30=TRUE,R30*T30*0.034*$Z$4,"-"))</f>
        <v>#VALUE!</v>
      </c>
      <c r="AJ30" s="2" t="str">
        <f>IF(AH30=FALSE,"0.0",IF(ISERROR(R30*T30*0.034*$AB$4),"-",R30*T30*0.034*$AB$4))</f>
        <v>-</v>
      </c>
      <c r="AO30" s="12"/>
      <c r="AP30" s="12"/>
    </row>
    <row r="31" spans="12:46" s="2" customFormat="1" ht="21.95" customHeight="1" x14ac:dyDescent="0.15">
      <c r="L31" s="294"/>
      <c r="M31" s="295"/>
      <c r="N31" s="288"/>
      <c r="O31" s="289"/>
      <c r="P31" s="288"/>
      <c r="Q31" s="289"/>
      <c r="R31" s="335" t="str">
        <f>IF(N31="","",N31-P31)</f>
        <v/>
      </c>
      <c r="S31" s="336"/>
      <c r="T31" s="288"/>
      <c r="U31" s="289"/>
      <c r="V31" s="244"/>
      <c r="W31" s="245"/>
      <c r="X31" s="253"/>
      <c r="Y31" s="254"/>
      <c r="Z31" s="365" t="str">
        <f>IF(N31="","",AI31)</f>
        <v/>
      </c>
      <c r="AA31" s="365"/>
      <c r="AB31" s="366" t="str">
        <f>IF(N31="","",AJ31)</f>
        <v/>
      </c>
      <c r="AC31" s="367"/>
      <c r="AD31" s="337" t="str">
        <f>IF(N31="","",R31*T31*V31)</f>
        <v/>
      </c>
      <c r="AE31" s="338"/>
      <c r="AH31" s="12" t="b">
        <v>1</v>
      </c>
      <c r="AI31" s="2" t="e">
        <f>IF(AH31=FALSE,"0.0",IF(AH31=TRUE,R31*T31*0.034*$Z$4,"-"))</f>
        <v>#VALUE!</v>
      </c>
      <c r="AJ31" s="2" t="str">
        <f>IF(AH31=FALSE,"0.0",IF(ISERROR(R31*T31*0.034*$AB$4),"-",R31*T31*0.034*$AB$4))</f>
        <v>-</v>
      </c>
      <c r="AO31" s="12"/>
      <c r="AP31" s="12"/>
    </row>
    <row r="32" spans="12:46" s="2" customFormat="1" ht="21.95" customHeight="1" x14ac:dyDescent="0.15">
      <c r="L32" s="294"/>
      <c r="M32" s="295"/>
      <c r="N32" s="288"/>
      <c r="O32" s="289"/>
      <c r="P32" s="288"/>
      <c r="Q32" s="289"/>
      <c r="R32" s="335" t="str">
        <f>IF(N32="","",N32-P32)</f>
        <v/>
      </c>
      <c r="S32" s="336"/>
      <c r="T32" s="288"/>
      <c r="U32" s="289"/>
      <c r="V32" s="244"/>
      <c r="W32" s="245"/>
      <c r="X32" s="253"/>
      <c r="Y32" s="254"/>
      <c r="Z32" s="365" t="str">
        <f>IF(N32="","",AI32)</f>
        <v/>
      </c>
      <c r="AA32" s="365"/>
      <c r="AB32" s="366" t="str">
        <f>IF(N32="","",AJ32)</f>
        <v/>
      </c>
      <c r="AC32" s="367"/>
      <c r="AD32" s="337" t="str">
        <f>IF(N32="","",R32*T32*V32)</f>
        <v/>
      </c>
      <c r="AE32" s="338"/>
      <c r="AH32" s="12" t="b">
        <v>1</v>
      </c>
      <c r="AI32" s="2" t="e">
        <f>IF(AH32=FALSE,"0.0",IF(AH32=TRUE,R32*T32*0.034*$Z$4,"-"))</f>
        <v>#VALUE!</v>
      </c>
      <c r="AJ32" s="2" t="str">
        <f>IF(AH32=FALSE,"0.0",IF(ISERROR(R32*T32*0.034*$AB$4),"-",R32*T32*0.034*$AB$4))</f>
        <v>-</v>
      </c>
      <c r="AO32" s="12"/>
      <c r="AP32" s="12"/>
    </row>
    <row r="33" spans="2:42" s="2" customFormat="1" ht="21.95" customHeight="1" thickBot="1" x14ac:dyDescent="0.2">
      <c r="L33" s="303"/>
      <c r="M33" s="304"/>
      <c r="N33" s="305"/>
      <c r="O33" s="306"/>
      <c r="P33" s="305"/>
      <c r="Q33" s="306"/>
      <c r="R33" s="333" t="str">
        <f>IF(N33="","",N33-P33)</f>
        <v/>
      </c>
      <c r="S33" s="334"/>
      <c r="T33" s="305"/>
      <c r="U33" s="306"/>
      <c r="V33" s="368"/>
      <c r="W33" s="369"/>
      <c r="X33" s="370"/>
      <c r="Y33" s="371"/>
      <c r="Z33" s="372" t="str">
        <f>IF(N33="","",AI33)</f>
        <v/>
      </c>
      <c r="AA33" s="372"/>
      <c r="AB33" s="373" t="str">
        <f>IF(N33="","",AJ33)</f>
        <v/>
      </c>
      <c r="AC33" s="374"/>
      <c r="AD33" s="307" t="str">
        <f>IF(N33="","",R33*T33*V33)</f>
        <v/>
      </c>
      <c r="AE33" s="308"/>
      <c r="AH33" s="12" t="b">
        <v>1</v>
      </c>
      <c r="AI33" s="2" t="e">
        <f>IF(AH33=FALSE,"0.0",IF(AH33=TRUE,R33*T33*0.034*$Z$4,"-"))</f>
        <v>#VALUE!</v>
      </c>
      <c r="AJ33" s="2" t="str">
        <f>IF(AH33=FALSE,"0.0",IF(ISERROR(R33*T33*0.034*$AB$4),"-",R33*T33*0.034*$AB$4))</f>
        <v>-</v>
      </c>
      <c r="AO33" s="12"/>
      <c r="AP33" s="12"/>
    </row>
    <row r="34" spans="2:42" s="2" customFormat="1" ht="21.95" customHeight="1" thickBot="1" x14ac:dyDescent="0.2">
      <c r="L34" s="246" t="s">
        <v>121</v>
      </c>
      <c r="M34" s="247"/>
      <c r="N34" s="247"/>
      <c r="O34" s="247"/>
      <c r="P34" s="247"/>
      <c r="Q34" s="247"/>
      <c r="R34" s="247"/>
      <c r="S34" s="247"/>
      <c r="T34" s="247"/>
      <c r="U34" s="247"/>
      <c r="V34" s="247"/>
      <c r="W34" s="247"/>
      <c r="X34" s="247"/>
      <c r="Y34" s="248"/>
      <c r="Z34" s="327">
        <f>SUM(Z29:AA33)</f>
        <v>0</v>
      </c>
      <c r="AA34" s="330"/>
      <c r="AB34" s="327">
        <f>IF(共通条件・結果!AA7="８地域","-",SUM(AB29:AC33))</f>
        <v>0</v>
      </c>
      <c r="AC34" s="330"/>
      <c r="AD34" s="331">
        <f t="shared" ref="AD34" si="14">SUM(AD29:AE33)</f>
        <v>0</v>
      </c>
      <c r="AE34" s="332"/>
      <c r="AH34" s="12"/>
      <c r="AO34" s="12"/>
      <c r="AP34" s="12"/>
    </row>
    <row r="35" spans="2:42" s="2" customFormat="1" ht="21.75" customHeight="1" x14ac:dyDescent="0.15">
      <c r="L35" s="101" t="s">
        <v>395</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320" t="s">
        <v>232</v>
      </c>
      <c r="M37" s="266"/>
      <c r="N37" s="166" t="s">
        <v>283</v>
      </c>
      <c r="O37" s="166"/>
      <c r="P37" s="166"/>
      <c r="Q37" s="166"/>
      <c r="R37" s="166"/>
      <c r="S37" s="166"/>
      <c r="T37" s="276" t="s">
        <v>292</v>
      </c>
      <c r="U37" s="172"/>
      <c r="V37" s="172"/>
      <c r="W37" s="262"/>
      <c r="X37" s="276" t="s">
        <v>60</v>
      </c>
      <c r="Y37" s="349"/>
      <c r="Z37" s="349"/>
      <c r="AA37" s="277"/>
      <c r="AB37" s="276" t="s">
        <v>266</v>
      </c>
      <c r="AC37" s="172"/>
      <c r="AD37" s="172"/>
      <c r="AE37" s="173"/>
    </row>
    <row r="38" spans="2:42" s="2" customFormat="1" ht="21.75" customHeight="1" x14ac:dyDescent="0.15">
      <c r="L38" s="321"/>
      <c r="M38" s="322"/>
      <c r="N38" s="228"/>
      <c r="O38" s="228"/>
      <c r="P38" s="228"/>
      <c r="Q38" s="228"/>
      <c r="R38" s="228"/>
      <c r="S38" s="228"/>
      <c r="T38" s="310"/>
      <c r="U38" s="258"/>
      <c r="V38" s="258"/>
      <c r="W38" s="352"/>
      <c r="X38" s="278"/>
      <c r="Y38" s="350"/>
      <c r="Z38" s="350"/>
      <c r="AA38" s="279"/>
      <c r="AB38" s="310"/>
      <c r="AC38" s="258"/>
      <c r="AD38" s="258"/>
      <c r="AE38" s="311"/>
    </row>
    <row r="39" spans="2:42" s="2" customFormat="1" ht="21.75" customHeight="1" thickBot="1" x14ac:dyDescent="0.2">
      <c r="L39" s="323"/>
      <c r="M39" s="324"/>
      <c r="N39" s="269" t="s">
        <v>5</v>
      </c>
      <c r="O39" s="269"/>
      <c r="P39" s="282"/>
      <c r="Q39" s="269" t="s">
        <v>128</v>
      </c>
      <c r="R39" s="269"/>
      <c r="S39" s="269"/>
      <c r="T39" s="312"/>
      <c r="U39" s="260"/>
      <c r="V39" s="260"/>
      <c r="W39" s="353"/>
      <c r="X39" s="280"/>
      <c r="Y39" s="351"/>
      <c r="Z39" s="351"/>
      <c r="AA39" s="281"/>
      <c r="AB39" s="312"/>
      <c r="AC39" s="260"/>
      <c r="AD39" s="260"/>
      <c r="AE39" s="313"/>
    </row>
    <row r="40" spans="2:42" s="2" customFormat="1" ht="21.75" customHeight="1" x14ac:dyDescent="0.15">
      <c r="L40" s="296"/>
      <c r="M40" s="297"/>
      <c r="N40" s="354"/>
      <c r="O40" s="355"/>
      <c r="P40" s="355"/>
      <c r="Q40" s="354"/>
      <c r="R40" s="355"/>
      <c r="S40" s="356"/>
      <c r="T40" s="354"/>
      <c r="U40" s="355"/>
      <c r="V40" s="355"/>
      <c r="W40" s="356"/>
      <c r="X40" s="354"/>
      <c r="Y40" s="355"/>
      <c r="Z40" s="355"/>
      <c r="AA40" s="356"/>
      <c r="AB40" s="314" t="str">
        <f>IF(N40="","",N40*Q40*T40*X40)</f>
        <v/>
      </c>
      <c r="AC40" s="315"/>
      <c r="AD40" s="315"/>
      <c r="AE40" s="316"/>
    </row>
    <row r="41" spans="2:42" s="2" customFormat="1" ht="21.75" customHeight="1" thickBot="1" x14ac:dyDescent="0.2">
      <c r="L41" s="325"/>
      <c r="M41" s="326"/>
      <c r="N41" s="357"/>
      <c r="O41" s="358"/>
      <c r="P41" s="358"/>
      <c r="Q41" s="357"/>
      <c r="R41" s="358"/>
      <c r="S41" s="359"/>
      <c r="T41" s="357"/>
      <c r="U41" s="358"/>
      <c r="V41" s="358"/>
      <c r="W41" s="359"/>
      <c r="X41" s="357"/>
      <c r="Y41" s="358"/>
      <c r="Z41" s="358"/>
      <c r="AA41" s="359"/>
      <c r="AB41" s="317" t="str">
        <f>IF(N41="","",N41*Q41*T41*X41)</f>
        <v/>
      </c>
      <c r="AC41" s="318"/>
      <c r="AD41" s="318"/>
      <c r="AE41" s="319"/>
    </row>
    <row r="42" spans="2:42" s="2" customFormat="1" ht="21.75" customHeight="1" thickBot="1" x14ac:dyDescent="0.2">
      <c r="L42" s="246" t="s">
        <v>248</v>
      </c>
      <c r="M42" s="247"/>
      <c r="N42" s="247"/>
      <c r="O42" s="247"/>
      <c r="P42" s="247"/>
      <c r="Q42" s="247"/>
      <c r="R42" s="247"/>
      <c r="S42" s="247"/>
      <c r="T42" s="247"/>
      <c r="U42" s="247"/>
      <c r="V42" s="247"/>
      <c r="W42" s="247"/>
      <c r="X42" s="247"/>
      <c r="Y42" s="247"/>
      <c r="Z42" s="247"/>
      <c r="AA42" s="248"/>
      <c r="AB42" s="327">
        <f>SUM(AB40:AB41)</f>
        <v>0</v>
      </c>
      <c r="AC42" s="328"/>
      <c r="AD42" s="328"/>
      <c r="AE42" s="329"/>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240</v>
      </c>
      <c r="F44" s="4"/>
    </row>
    <row r="45" spans="2:42" s="2" customFormat="1" ht="21.95" customHeight="1" x14ac:dyDescent="0.15">
      <c r="B45" s="339" t="s">
        <v>122</v>
      </c>
      <c r="C45" s="340"/>
      <c r="D45" s="36" t="s">
        <v>31</v>
      </c>
      <c r="E45" s="37"/>
      <c r="F45" s="37"/>
      <c r="G45" s="37"/>
      <c r="H45" s="37"/>
      <c r="I45" s="37"/>
      <c r="J45" s="299">
        <f>$O45+$S$45+$W$45+$AC$45</f>
        <v>0</v>
      </c>
      <c r="K45" s="300"/>
      <c r="L45" s="300"/>
      <c r="M45" s="37" t="s">
        <v>15</v>
      </c>
      <c r="N45" s="7" t="s">
        <v>14</v>
      </c>
      <c r="O45" s="345">
        <f>$D$8*$F$8+$D$9*$F$9+$D$10*$F$10+$D$11*$F$11+$D$12*$F$12+$D$13*$F$13+$D$14*$F$14</f>
        <v>0</v>
      </c>
      <c r="P45" s="345"/>
      <c r="Q45" s="8" t="s">
        <v>237</v>
      </c>
      <c r="R45" s="8"/>
      <c r="S45" s="346">
        <f>$N$21*$P$21+$N$22*$P$22</f>
        <v>0</v>
      </c>
      <c r="T45" s="346"/>
      <c r="U45" s="8" t="s">
        <v>236</v>
      </c>
      <c r="V45" s="8"/>
      <c r="W45" s="346">
        <f>SUM($R$29:$S$33)</f>
        <v>0</v>
      </c>
      <c r="X45" s="346"/>
      <c r="Y45" s="8" t="s">
        <v>235</v>
      </c>
      <c r="Z45" s="37"/>
      <c r="AA45" s="72"/>
      <c r="AB45" s="72"/>
      <c r="AC45" s="346">
        <f>$N$40*$Q$40+$N$41*$Q$41</f>
        <v>0</v>
      </c>
      <c r="AD45" s="346"/>
      <c r="AE45" s="13" t="s">
        <v>215</v>
      </c>
    </row>
    <row r="46" spans="2:42" s="2" customFormat="1" ht="21.95" customHeight="1" x14ac:dyDescent="0.15">
      <c r="B46" s="341"/>
      <c r="C46" s="342"/>
      <c r="D46" s="38" t="s">
        <v>42</v>
      </c>
      <c r="E46" s="14"/>
      <c r="F46" s="14"/>
      <c r="G46" s="14"/>
      <c r="H46" s="14"/>
      <c r="I46" s="14"/>
      <c r="J46" s="38"/>
      <c r="K46" s="14"/>
      <c r="L46" s="14"/>
      <c r="M46" s="14"/>
      <c r="N46" s="14"/>
      <c r="O46" s="14"/>
      <c r="P46" s="14"/>
      <c r="Q46" s="14"/>
      <c r="R46" s="14"/>
      <c r="S46" s="14"/>
      <c r="T46" s="14"/>
      <c r="U46" s="14"/>
      <c r="V46" s="14"/>
      <c r="W46" s="14"/>
      <c r="X46" s="14"/>
      <c r="Y46" s="14"/>
      <c r="Z46" s="14"/>
      <c r="AA46" s="348">
        <f>$Z$15+$Z$23+$Z$34</f>
        <v>0</v>
      </c>
      <c r="AB46" s="348"/>
      <c r="AC46" s="348"/>
      <c r="AD46" s="301" t="s">
        <v>261</v>
      </c>
      <c r="AE46" s="302"/>
    </row>
    <row r="47" spans="2:42" s="2" customFormat="1" ht="21.95" customHeight="1" x14ac:dyDescent="0.15">
      <c r="B47" s="341"/>
      <c r="C47" s="342"/>
      <c r="D47" s="38" t="s">
        <v>43</v>
      </c>
      <c r="E47" s="14"/>
      <c r="F47" s="14"/>
      <c r="G47" s="14"/>
      <c r="H47" s="14"/>
      <c r="I47" s="14"/>
      <c r="J47" s="38"/>
      <c r="K47" s="14"/>
      <c r="L47" s="14"/>
      <c r="M47" s="14"/>
      <c r="N47" s="14"/>
      <c r="O47" s="14"/>
      <c r="P47" s="14"/>
      <c r="Q47" s="14"/>
      <c r="R47" s="14"/>
      <c r="S47" s="14"/>
      <c r="T47" s="14"/>
      <c r="U47" s="14"/>
      <c r="V47" s="14"/>
      <c r="W47" s="14"/>
      <c r="X47" s="14"/>
      <c r="Y47" s="14"/>
      <c r="Z47" s="14"/>
      <c r="AA47" s="348">
        <f>IF(共通条件・結果!AA7="８地域","-",$AB$15+$AB$23+$AB$34)</f>
        <v>0</v>
      </c>
      <c r="AB47" s="348"/>
      <c r="AC47" s="348"/>
      <c r="AD47" s="301" t="s">
        <v>261</v>
      </c>
      <c r="AE47" s="302"/>
    </row>
    <row r="48" spans="2:42" s="2" customFormat="1" ht="21.95" customHeight="1" thickBot="1" x14ac:dyDescent="0.2">
      <c r="B48" s="343"/>
      <c r="C48" s="344"/>
      <c r="D48" s="35" t="s">
        <v>12</v>
      </c>
      <c r="E48" s="15"/>
      <c r="F48" s="15"/>
      <c r="G48" s="15"/>
      <c r="H48" s="15"/>
      <c r="I48" s="15"/>
      <c r="J48" s="35"/>
      <c r="K48" s="15"/>
      <c r="L48" s="15"/>
      <c r="M48" s="15"/>
      <c r="N48" s="15"/>
      <c r="O48" s="15"/>
      <c r="P48" s="15"/>
      <c r="Q48" s="15"/>
      <c r="R48" s="15"/>
      <c r="S48" s="15"/>
      <c r="T48" s="15"/>
      <c r="U48" s="15"/>
      <c r="V48" s="15"/>
      <c r="W48" s="15"/>
      <c r="X48" s="15"/>
      <c r="Y48" s="15"/>
      <c r="Z48" s="5"/>
      <c r="AA48" s="309">
        <f>$AD$15+$AD$23+$AD$34+$AB$42</f>
        <v>0</v>
      </c>
      <c r="AB48" s="309"/>
      <c r="AC48" s="309"/>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algorithmName="SHA-512" hashValue="EeZP6BfTkquSNr7hX3T0W+xyn6K/ljhlouv0zQAuyGXKUC4e47otBw03dgCEOh5FE4DxVj6yBry6Vjxhy5KvpA==" saltValue="SdR64nCuaCQTKWtqy1faHQ==" spinCount="100000" sheet="1" selectLockedCells="1"/>
  <mergeCells count="273">
    <mergeCell ref="AD30:AE30"/>
    <mergeCell ref="L30:M30"/>
    <mergeCell ref="N30:O30"/>
    <mergeCell ref="P30:Q30"/>
    <mergeCell ref="R30:S30"/>
    <mergeCell ref="T30:U30"/>
    <mergeCell ref="V30:W30"/>
    <mergeCell ref="X30:Y30"/>
    <mergeCell ref="Z30:AA30"/>
    <mergeCell ref="AB30:AC30"/>
    <mergeCell ref="AD47:AE47"/>
    <mergeCell ref="AB42:AE42"/>
    <mergeCell ref="Z15:AA15"/>
    <mergeCell ref="AB15:AC15"/>
    <mergeCell ref="AD15:AE15"/>
    <mergeCell ref="B15:Y15"/>
    <mergeCell ref="Z23:AA23"/>
    <mergeCell ref="AB23:AC23"/>
    <mergeCell ref="AD23:AE23"/>
    <mergeCell ref="Z34:AA34"/>
    <mergeCell ref="AB34:AC34"/>
    <mergeCell ref="AD34:AE34"/>
    <mergeCell ref="L34:Y34"/>
    <mergeCell ref="X22:Y22"/>
    <mergeCell ref="Z22:AA22"/>
    <mergeCell ref="AB22:AC22"/>
    <mergeCell ref="AD22:AE22"/>
    <mergeCell ref="X21:Y21"/>
    <mergeCell ref="Z21:AA21"/>
    <mergeCell ref="AB21:AC21"/>
    <mergeCell ref="AD21:AE21"/>
    <mergeCell ref="S45:T45"/>
    <mergeCell ref="W45:X45"/>
    <mergeCell ref="AD46:AE46"/>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L8:M8"/>
    <mergeCell ref="AB9:AC9"/>
    <mergeCell ref="AD9:AE9"/>
    <mergeCell ref="AI6:AJ6"/>
    <mergeCell ref="AM6:AN6"/>
    <mergeCell ref="AP6:AQ6"/>
    <mergeCell ref="AS6:AT6"/>
    <mergeCell ref="T7:U7"/>
    <mergeCell ref="V7:W7"/>
    <mergeCell ref="X7:Y7"/>
    <mergeCell ref="R9:S9"/>
    <mergeCell ref="T9:U9"/>
    <mergeCell ref="V9:W9"/>
    <mergeCell ref="X9:Y9"/>
    <mergeCell ref="Z9:AA9"/>
    <mergeCell ref="N10:O10"/>
    <mergeCell ref="P10:Q10"/>
    <mergeCell ref="P9:Q9"/>
    <mergeCell ref="Z8:AA8"/>
    <mergeCell ref="AB8:AC8"/>
    <mergeCell ref="AD8:AE8"/>
    <mergeCell ref="B9:C9"/>
    <mergeCell ref="D9:E9"/>
    <mergeCell ref="F9:G9"/>
    <mergeCell ref="H9:I9"/>
    <mergeCell ref="J9:K9"/>
    <mergeCell ref="L9:M9"/>
    <mergeCell ref="N9:O9"/>
    <mergeCell ref="N8:O8"/>
    <mergeCell ref="P8:Q8"/>
    <mergeCell ref="R8:S8"/>
    <mergeCell ref="T8:U8"/>
    <mergeCell ref="V8:W8"/>
    <mergeCell ref="X8:Y8"/>
    <mergeCell ref="B8:C8"/>
    <mergeCell ref="D8:E8"/>
    <mergeCell ref="F8:G8"/>
    <mergeCell ref="H8:I8"/>
    <mergeCell ref="J8:K8"/>
    <mergeCell ref="T11:U11"/>
    <mergeCell ref="V11:W11"/>
    <mergeCell ref="X11:Y11"/>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F10:G10"/>
    <mergeCell ref="H10:I10"/>
    <mergeCell ref="J10:K10"/>
    <mergeCell ref="L10:M10"/>
    <mergeCell ref="Z12:AA12"/>
    <mergeCell ref="AB12:AC12"/>
    <mergeCell ref="AD12:AE12"/>
    <mergeCell ref="B13:C13"/>
    <mergeCell ref="D13:E13"/>
    <mergeCell ref="F13:G13"/>
    <mergeCell ref="H13:I13"/>
    <mergeCell ref="J13:K13"/>
    <mergeCell ref="L13:M13"/>
    <mergeCell ref="N13:O13"/>
    <mergeCell ref="N12:O12"/>
    <mergeCell ref="P12:Q12"/>
    <mergeCell ref="R12:S12"/>
    <mergeCell ref="T12:U12"/>
    <mergeCell ref="V12:W12"/>
    <mergeCell ref="X12:Y12"/>
    <mergeCell ref="B12:C12"/>
    <mergeCell ref="D12:E12"/>
    <mergeCell ref="F12:G12"/>
    <mergeCell ref="H12:I12"/>
    <mergeCell ref="AD18:AE20"/>
    <mergeCell ref="X19:Y20"/>
    <mergeCell ref="Z19:AA20"/>
    <mergeCell ref="AB19:AC20"/>
    <mergeCell ref="AI19:AJ19"/>
    <mergeCell ref="AS19:AT19"/>
    <mergeCell ref="AD14:AE14"/>
    <mergeCell ref="X18:AC18"/>
    <mergeCell ref="J12:K12"/>
    <mergeCell ref="L12:M12"/>
    <mergeCell ref="AB13:AC13"/>
    <mergeCell ref="AD13:AE13"/>
    <mergeCell ref="R13:S13"/>
    <mergeCell ref="T13:U13"/>
    <mergeCell ref="V13:W13"/>
    <mergeCell ref="X13:Y13"/>
    <mergeCell ref="Z13:AA13"/>
    <mergeCell ref="P13:Q13"/>
    <mergeCell ref="B14:C14"/>
    <mergeCell ref="D14:E14"/>
    <mergeCell ref="F14:G14"/>
    <mergeCell ref="H14:I14"/>
    <mergeCell ref="J14:K14"/>
    <mergeCell ref="L14:M14"/>
    <mergeCell ref="N14:O14"/>
    <mergeCell ref="P14:Q14"/>
    <mergeCell ref="AS16:AT16"/>
    <mergeCell ref="R14:S14"/>
    <mergeCell ref="T14:U14"/>
    <mergeCell ref="V14:W14"/>
    <mergeCell ref="X14:Y14"/>
    <mergeCell ref="Z14:AA14"/>
    <mergeCell ref="AB14:AC14"/>
    <mergeCell ref="AI27:AJ27"/>
    <mergeCell ref="L26:M28"/>
    <mergeCell ref="N26:O28"/>
    <mergeCell ref="P26:Q28"/>
    <mergeCell ref="R26:S28"/>
    <mergeCell ref="T26:U28"/>
    <mergeCell ref="V26:W28"/>
    <mergeCell ref="X29:Y29"/>
    <mergeCell ref="Z29:AA29"/>
    <mergeCell ref="AB29:AC29"/>
    <mergeCell ref="AD29:AE29"/>
    <mergeCell ref="L29:M29"/>
    <mergeCell ref="N29:O29"/>
    <mergeCell ref="P29:Q29"/>
    <mergeCell ref="R29:S29"/>
    <mergeCell ref="T29:U29"/>
    <mergeCell ref="V29:W29"/>
    <mergeCell ref="X26:AC26"/>
    <mergeCell ref="AD26:AE28"/>
    <mergeCell ref="X27:Y28"/>
    <mergeCell ref="Z27:AA28"/>
    <mergeCell ref="AB27:AC28"/>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D32:AE32"/>
    <mergeCell ref="AA48:AC48"/>
    <mergeCell ref="B45:C48"/>
    <mergeCell ref="AC45:AD45"/>
    <mergeCell ref="AA46:AC46"/>
    <mergeCell ref="AA47:AC47"/>
    <mergeCell ref="L37:M39"/>
    <mergeCell ref="N37:S38"/>
    <mergeCell ref="T37:W39"/>
    <mergeCell ref="X37:AA39"/>
    <mergeCell ref="AB37:AE39"/>
    <mergeCell ref="N39:P39"/>
    <mergeCell ref="Q39:S39"/>
    <mergeCell ref="N40:P40"/>
    <mergeCell ref="Q40:S40"/>
    <mergeCell ref="X41:AA41"/>
    <mergeCell ref="AB41:AE41"/>
    <mergeCell ref="L42:AA42"/>
    <mergeCell ref="J45:L45"/>
    <mergeCell ref="O45:P45"/>
    <mergeCell ref="T40:W40"/>
    <mergeCell ref="X40:AA40"/>
    <mergeCell ref="AB40:AE40"/>
    <mergeCell ref="N41:P41"/>
    <mergeCell ref="Q41:S41"/>
    <mergeCell ref="T41:W41"/>
    <mergeCell ref="L40:M40"/>
    <mergeCell ref="L41:M41"/>
    <mergeCell ref="L33:M33"/>
    <mergeCell ref="N33:O33"/>
    <mergeCell ref="P33:Q33"/>
    <mergeCell ref="R33:S33"/>
    <mergeCell ref="T33:U33"/>
    <mergeCell ref="V33:W33"/>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s>
  <phoneticPr fontId="4"/>
  <conditionalFormatting sqref="B8:Y14">
    <cfRule type="expression" dxfId="70" priority="183" stopIfTrue="1">
      <formula>$AH$3&lt;&gt;2</formula>
    </cfRule>
  </conditionalFormatting>
  <conditionalFormatting sqref="J45">
    <cfRule type="expression" dxfId="69" priority="1288" stopIfTrue="1">
      <formula>$J$45=0</formula>
    </cfRule>
  </conditionalFormatting>
  <conditionalFormatting sqref="J45:L45">
    <cfRule type="expression" dxfId="68" priority="359">
      <formula>$AH$3&lt;&gt;2</formula>
    </cfRule>
  </conditionalFormatting>
  <conditionalFormatting sqref="L29:Q33">
    <cfRule type="expression" dxfId="67" priority="101" stopIfTrue="1">
      <formula>$AH$3&lt;&gt;2</formula>
    </cfRule>
  </conditionalFormatting>
  <conditionalFormatting sqref="L21:Y22">
    <cfRule type="expression" dxfId="66" priority="155" stopIfTrue="1">
      <formula>$AH$3&lt;&gt;2</formula>
    </cfRule>
  </conditionalFormatting>
  <conditionalFormatting sqref="L40:AA41">
    <cfRule type="expression" dxfId="65" priority="63" stopIfTrue="1">
      <formula>$AH$3&lt;&gt;2</formula>
    </cfRule>
  </conditionalFormatting>
  <conditionalFormatting sqref="O45:P45">
    <cfRule type="expression" dxfId="64" priority="358">
      <formula>$AH$3&lt;&gt;2</formula>
    </cfRule>
    <cfRule type="expression" dxfId="63" priority="1289" stopIfTrue="1">
      <formula>$O$45=0</formula>
    </cfRule>
  </conditionalFormatting>
  <conditionalFormatting sqref="R29:S33">
    <cfRule type="expression" dxfId="62" priority="11">
      <formula>$AH$3&lt;&gt;2</formula>
    </cfRule>
  </conditionalFormatting>
  <conditionalFormatting sqref="S45:T45">
    <cfRule type="expression" dxfId="61" priority="357">
      <formula>$AH$3&lt;&gt;2</formula>
    </cfRule>
    <cfRule type="expression" dxfId="60" priority="1287" stopIfTrue="1">
      <formula>$S$45=0</formula>
    </cfRule>
  </conditionalFormatting>
  <conditionalFormatting sqref="T8:Y14">
    <cfRule type="expression" dxfId="59" priority="351">
      <formula>$AL8=TRUE</formula>
    </cfRule>
  </conditionalFormatting>
  <conditionalFormatting sqref="T29:Y33">
    <cfRule type="expression" dxfId="58" priority="95" stopIfTrue="1">
      <formula>$AH$3&lt;&gt;2</formula>
    </cfRule>
  </conditionalFormatting>
  <conditionalFormatting sqref="W45:X45">
    <cfRule type="expression" dxfId="57" priority="356">
      <formula>$AH$3&lt;&gt;2</formula>
    </cfRule>
  </conditionalFormatting>
  <conditionalFormatting sqref="Z4:AC4">
    <cfRule type="expression" dxfId="56" priority="61">
      <formula>$AH$3&lt;&gt;2</formula>
    </cfRule>
  </conditionalFormatting>
  <conditionalFormatting sqref="Z8:AE15">
    <cfRule type="expression" dxfId="55" priority="37">
      <formula>$AH$3&lt;&gt;2</formula>
    </cfRule>
  </conditionalFormatting>
  <conditionalFormatting sqref="Z21:AE23">
    <cfRule type="expression" dxfId="54" priority="28">
      <formula>$AH$3&lt;&gt;2</formula>
    </cfRule>
  </conditionalFormatting>
  <conditionalFormatting sqref="Z29:AE34">
    <cfRule type="expression" dxfId="53" priority="5">
      <formula>$AH$3&lt;&gt;2</formula>
    </cfRule>
  </conditionalFormatting>
  <conditionalFormatting sqref="AA46:AC48">
    <cfRule type="expression" dxfId="52" priority="1">
      <formula>$AH$3&lt;&gt;2</formula>
    </cfRule>
  </conditionalFormatting>
  <conditionalFormatting sqref="AB40:AE41">
    <cfRule type="expression" dxfId="51" priority="3">
      <formula>$AH$3&lt;&gt;2</formula>
    </cfRule>
  </conditionalFormatting>
  <conditionalFormatting sqref="AC45:AD45">
    <cfRule type="expression" dxfId="50" priority="355">
      <formula>$AH$3&lt;&gt;2</formula>
    </cfRule>
  </conditionalFormatting>
  <conditionalFormatting sqref="AE8:AE14">
    <cfRule type="expression" dxfId="49" priority="395">
      <formula>$AH$3&lt;&gt;2</formula>
    </cfRule>
  </conditionalFormatting>
  <conditionalFormatting sqref="AE40:AE42">
    <cfRule type="expression" dxfId="48" priority="360">
      <formula>$AH$3&lt;&gt;2</formula>
    </cfRule>
  </conditionalFormatting>
  <dataValidations count="3">
    <dataValidation type="list" showInputMessage="1" showErrorMessage="1" sqref="V29:W33 X40:X41 P8:Q14 V21:W22" xr:uid="{00000000-0002-0000-0700-000000000000}">
      <formula1>"1.0,0.7,0.05,0.15,0"</formula1>
    </dataValidation>
    <dataValidation type="list" allowBlank="1" showInputMessage="1" showErrorMessage="1" sqref="N8:N14 T21:T22" xr:uid="{00000000-0002-0000-0700-000001000000}">
      <formula1>"　,雨戸,ｼｬｯﾀｰ,障子,風除室"</formula1>
    </dataValidation>
    <dataValidation type="list" allowBlank="1" showInputMessage="1" showErrorMessage="1" sqref="T40:T41" xr:uid="{00000000-0002-0000-0700-000002000000}">
      <formula1>"4.55,17.0"</formula1>
    </dataValidation>
  </dataValidations>
  <pageMargins left="0.70866141732283472" right="0.70866141732283472" top="0.74803149606299213" bottom="0.74803149606299213" header="0.31496062992125984" footer="0.31496062992125984"/>
  <pageSetup paperSize="9" scale="76" orientation="portrait" r:id="rId1"/>
  <headerFooter>
    <oddHeader xml:space="preserve">&amp;RVer3.6
</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2577"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52578"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52579"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52580"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52581"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52582"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52583"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52584"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52585"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52586"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52587"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52588"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52589"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2590"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52591"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2592"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52593"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52594"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52595"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52596"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52597"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52612" r:id="rId25" name="Check Box 36">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2613" r:id="rId26" name="Check Box 37">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2614" r:id="rId27" name="Check Box 38">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B1:AX110"/>
  <sheetViews>
    <sheetView workbookViewId="0"/>
  </sheetViews>
  <sheetFormatPr defaultRowHeight="13.5" x14ac:dyDescent="0.15"/>
  <cols>
    <col min="1" max="1" width="0.875" customWidth="1"/>
    <col min="2" max="31" width="3.875" customWidth="1"/>
    <col min="32" max="32" width="3" customWidth="1"/>
    <col min="33" max="33" width="3.875" hidden="1" customWidth="1"/>
    <col min="34" max="34" width="10.125" hidden="1" customWidth="1"/>
    <col min="35" max="35" width="8.375" hidden="1" customWidth="1"/>
    <col min="36" max="36" width="6.875" hidden="1" customWidth="1"/>
    <col min="37" max="37" width="10.625" hidden="1" customWidth="1"/>
    <col min="38" max="38" width="6" hidden="1" customWidth="1"/>
    <col min="39" max="40" width="6.875" hidden="1" customWidth="1"/>
    <col min="41" max="41" width="10.625" hidden="1" customWidth="1"/>
    <col min="42" max="43" width="7.625" hidden="1" customWidth="1"/>
    <col min="44" max="44" width="10.625" hidden="1" customWidth="1"/>
    <col min="45" max="45" width="3.5" hidden="1" customWidth="1"/>
    <col min="46" max="46" width="6.75" hidden="1" customWidth="1"/>
    <col min="47" max="47" width="3.5" customWidth="1"/>
    <col min="48" max="48" width="3.625" customWidth="1"/>
    <col min="49" max="50" width="4.625" customWidth="1"/>
  </cols>
  <sheetData>
    <row r="1" spans="2:46" ht="5.0999999999999996" customHeight="1" x14ac:dyDescent="0.15"/>
    <row r="2" spans="2:46" s="1" customFormat="1" ht="30" customHeight="1" x14ac:dyDescent="0.15">
      <c r="B2" s="421" t="s">
        <v>123</v>
      </c>
      <c r="C2" s="421"/>
      <c r="D2" s="421"/>
      <c r="E2" s="421"/>
      <c r="F2" s="421"/>
      <c r="G2" s="421"/>
      <c r="H2" s="421"/>
      <c r="I2" s="421"/>
      <c r="J2" s="421"/>
      <c r="K2" s="421"/>
      <c r="L2" s="421"/>
      <c r="M2" s="421"/>
      <c r="N2" s="421"/>
      <c r="O2" s="421"/>
      <c r="P2" s="421"/>
      <c r="Q2" s="421"/>
      <c r="R2" s="421"/>
      <c r="S2" s="421"/>
      <c r="T2" s="421"/>
      <c r="U2" s="421"/>
      <c r="V2" s="421"/>
      <c r="W2" s="421"/>
      <c r="X2" s="421"/>
      <c r="Y2" s="421"/>
      <c r="Z2" s="421"/>
      <c r="AA2" s="421"/>
      <c r="AB2" s="421"/>
      <c r="AC2" s="421"/>
      <c r="AD2" s="421"/>
      <c r="AE2" s="421"/>
      <c r="AH2" s="140" t="s">
        <v>376</v>
      </c>
    </row>
    <row r="3" spans="2:46" s="2" customFormat="1" ht="24.95" customHeight="1" thickBot="1" x14ac:dyDescent="0.2">
      <c r="AH3" s="147">
        <f>共通条件・結果!AH3</f>
        <v>1</v>
      </c>
    </row>
    <row r="4" spans="2:46" s="2" customFormat="1" ht="21.95" customHeight="1" thickBot="1" x14ac:dyDescent="0.2">
      <c r="B4" s="4" t="s">
        <v>129</v>
      </c>
      <c r="D4" s="4"/>
      <c r="F4" s="4"/>
      <c r="V4" s="426" t="s">
        <v>24</v>
      </c>
      <c r="W4" s="427"/>
      <c r="X4" s="427"/>
      <c r="Y4" s="427"/>
      <c r="Z4" s="428">
        <f>IF(共通条件・結果!AA7="８地域","0.411",IF(共通条件・結果!AA7="７地域",0.406,IF(共通条件・結果!AA7="６地域",0.427,IF(共通条件・結果!AA7="５地域",0.442,IF(共通条件・結果!AA7="４地域",0.401,IF(共通条件・結果!AA7="３地域",0.447,IF(共通条件・結果!AA7="２地域",0.428,IF(共通条件・結果!AA7="１地域",0.411))))))))</f>
        <v>0.44700000000000001</v>
      </c>
      <c r="AA4" s="429"/>
      <c r="AB4" s="430">
        <f>IF(共通条件・結果!AA7="８地域","-",IF(共通条件・結果!AA7="７地域",0.284,IF(共通条件・結果!AA7="６地域",0.317,IF(共通条件・結果!AA7="５地域",0.297,IF(共通条件・結果!AA7="４地域",0.326,IF(共通条件・結果!AA7="３地域",0.351,IF(共通条件・結果!AA7="２地域",0.341,IF(共通条件・結果!AA7="１地域",0.325))))))))</f>
        <v>0.35099999999999998</v>
      </c>
      <c r="AC4" s="431"/>
    </row>
    <row r="5" spans="2:46" s="2" customFormat="1" ht="21.95" customHeight="1" x14ac:dyDescent="0.15">
      <c r="B5" s="256" t="s">
        <v>3</v>
      </c>
      <c r="C5" s="262"/>
      <c r="D5" s="166" t="s">
        <v>283</v>
      </c>
      <c r="E5" s="166"/>
      <c r="F5" s="166"/>
      <c r="G5" s="166"/>
      <c r="H5" s="266" t="s">
        <v>284</v>
      </c>
      <c r="I5" s="166"/>
      <c r="J5" s="276" t="s">
        <v>149</v>
      </c>
      <c r="K5" s="349"/>
      <c r="L5" s="349"/>
      <c r="M5" s="277"/>
      <c r="N5" s="266" t="s">
        <v>6</v>
      </c>
      <c r="O5" s="166"/>
      <c r="P5" s="266" t="s">
        <v>60</v>
      </c>
      <c r="Q5" s="166"/>
      <c r="R5" s="413" t="s">
        <v>41</v>
      </c>
      <c r="S5" s="346"/>
      <c r="T5" s="346"/>
      <c r="U5" s="346"/>
      <c r="V5" s="346"/>
      <c r="W5" s="346"/>
      <c r="X5" s="346"/>
      <c r="Y5" s="346"/>
      <c r="Z5" s="266" t="s">
        <v>285</v>
      </c>
      <c r="AA5" s="166"/>
      <c r="AB5" s="266" t="s">
        <v>286</v>
      </c>
      <c r="AC5" s="166"/>
      <c r="AD5" s="266" t="s">
        <v>266</v>
      </c>
      <c r="AE5" s="167"/>
    </row>
    <row r="6" spans="2:46" s="2" customFormat="1" ht="21.95" customHeight="1" x14ac:dyDescent="0.15">
      <c r="B6" s="257"/>
      <c r="C6" s="352"/>
      <c r="D6" s="422" t="s">
        <v>5</v>
      </c>
      <c r="E6" s="423"/>
      <c r="F6" s="432" t="s">
        <v>4</v>
      </c>
      <c r="G6" s="433"/>
      <c r="H6" s="268"/>
      <c r="I6" s="268"/>
      <c r="J6" s="278" t="s">
        <v>148</v>
      </c>
      <c r="K6" s="279"/>
      <c r="L6" s="382" t="s">
        <v>174</v>
      </c>
      <c r="M6" s="383"/>
      <c r="N6" s="267"/>
      <c r="O6" s="268"/>
      <c r="P6" s="267"/>
      <c r="Q6" s="268"/>
      <c r="R6" s="382" t="s">
        <v>40</v>
      </c>
      <c r="S6" s="416"/>
      <c r="T6" s="418" t="s">
        <v>287</v>
      </c>
      <c r="U6" s="419"/>
      <c r="V6" s="419"/>
      <c r="W6" s="419"/>
      <c r="X6" s="419"/>
      <c r="Y6" s="420"/>
      <c r="Z6" s="267"/>
      <c r="AA6" s="268"/>
      <c r="AB6" s="267"/>
      <c r="AC6" s="268"/>
      <c r="AD6" s="268"/>
      <c r="AE6" s="414"/>
      <c r="AI6" s="258" t="s">
        <v>44</v>
      </c>
      <c r="AJ6" s="258"/>
      <c r="AK6" s="11"/>
      <c r="AL6" s="11"/>
      <c r="AM6" s="258" t="s">
        <v>9</v>
      </c>
      <c r="AN6" s="258"/>
      <c r="AO6" s="11"/>
      <c r="AP6" s="258" t="s">
        <v>45</v>
      </c>
      <c r="AQ6" s="258"/>
      <c r="AS6" s="258" t="s">
        <v>58</v>
      </c>
      <c r="AT6" s="258"/>
    </row>
    <row r="7" spans="2:46" s="2" customFormat="1" ht="21.95" customHeight="1" thickBot="1" x14ac:dyDescent="0.2">
      <c r="B7" s="259"/>
      <c r="C7" s="353"/>
      <c r="D7" s="424"/>
      <c r="E7" s="425"/>
      <c r="F7" s="434"/>
      <c r="G7" s="353"/>
      <c r="H7" s="269"/>
      <c r="I7" s="269"/>
      <c r="J7" s="280"/>
      <c r="K7" s="281"/>
      <c r="L7" s="280"/>
      <c r="M7" s="281"/>
      <c r="N7" s="269"/>
      <c r="O7" s="269"/>
      <c r="P7" s="269"/>
      <c r="Q7" s="269"/>
      <c r="R7" s="280"/>
      <c r="S7" s="417"/>
      <c r="T7" s="353" t="s">
        <v>7</v>
      </c>
      <c r="U7" s="312"/>
      <c r="V7" s="411" t="s">
        <v>8</v>
      </c>
      <c r="W7" s="412"/>
      <c r="X7" s="353" t="s">
        <v>1</v>
      </c>
      <c r="Y7" s="312"/>
      <c r="Z7" s="269"/>
      <c r="AA7" s="269"/>
      <c r="AB7" s="269"/>
      <c r="AC7" s="269"/>
      <c r="AD7" s="269"/>
      <c r="AE7" s="415"/>
      <c r="AH7" s="11" t="s">
        <v>130</v>
      </c>
      <c r="AI7" s="11" t="s">
        <v>2</v>
      </c>
      <c r="AJ7" s="11" t="s">
        <v>11</v>
      </c>
      <c r="AK7" s="11"/>
      <c r="AL7" s="11"/>
      <c r="AM7" s="11" t="s">
        <v>2</v>
      </c>
      <c r="AN7" s="11" t="s">
        <v>11</v>
      </c>
      <c r="AO7" s="11"/>
      <c r="AP7" s="11" t="s">
        <v>2</v>
      </c>
      <c r="AQ7" s="11" t="s">
        <v>11</v>
      </c>
      <c r="AS7" s="2" t="s">
        <v>56</v>
      </c>
      <c r="AT7" s="2" t="s">
        <v>54</v>
      </c>
    </row>
    <row r="8" spans="2:46" s="2" customFormat="1" ht="21.95" customHeight="1" x14ac:dyDescent="0.15">
      <c r="B8" s="284"/>
      <c r="C8" s="250"/>
      <c r="D8" s="493"/>
      <c r="E8" s="494"/>
      <c r="F8" s="290"/>
      <c r="G8" s="289"/>
      <c r="H8" s="288"/>
      <c r="I8" s="289"/>
      <c r="J8" s="292"/>
      <c r="K8" s="293"/>
      <c r="L8" s="288"/>
      <c r="M8" s="289"/>
      <c r="N8" s="244"/>
      <c r="O8" s="245"/>
      <c r="P8" s="409"/>
      <c r="Q8" s="410"/>
      <c r="R8" s="461"/>
      <c r="S8" s="462"/>
      <c r="T8" s="446"/>
      <c r="U8" s="447"/>
      <c r="V8" s="446"/>
      <c r="W8" s="448"/>
      <c r="X8" s="449"/>
      <c r="Y8" s="450"/>
      <c r="Z8" s="441" t="str">
        <f t="shared" ref="Z8:Z14" si="0">IF(D8="","",AI8)</f>
        <v/>
      </c>
      <c r="AA8" s="441"/>
      <c r="AB8" s="441" t="str">
        <f t="shared" ref="AB8:AB14" si="1">IF(D8="","",IF(ISERROR(AJ8),"-",AJ8))</f>
        <v/>
      </c>
      <c r="AC8" s="441"/>
      <c r="AD8" s="442" t="str">
        <f t="shared" ref="AD8:AD14" si="2">IF(D8="","",D8*F8*AS8*P8)</f>
        <v/>
      </c>
      <c r="AE8" s="443"/>
      <c r="AH8" s="12" t="b">
        <v>1</v>
      </c>
      <c r="AI8" s="2">
        <f t="shared" ref="AI8:AI14" si="3">IF(AH8=FALSE,"0.0",D8*F8*L8*$Z$4*AM8)</f>
        <v>0</v>
      </c>
      <c r="AJ8" s="2">
        <f t="shared" ref="AJ8:AJ14" si="4">IF(AH8=FALSE,"0.0",D8*F8*L8*$AB$4*AN8)</f>
        <v>0</v>
      </c>
      <c r="AL8" s="12" t="b">
        <v>1</v>
      </c>
      <c r="AM8" s="2" t="str">
        <f>IF(AL8=TRUE,"0.93",IF(ISERROR(AP8),"エラー",IF(AP8&gt;0.93,"0.93",AP8)))</f>
        <v>0.93</v>
      </c>
      <c r="AN8" s="2" t="str">
        <f>IF(AL8=TRUE,"0.51",IF(ISERROR(AQ8),"エラー",IF(AQ8&gt;0.72,"0.72",AQ8)))</f>
        <v>0.51</v>
      </c>
      <c r="AP8" s="2" t="e">
        <f t="shared" ref="AP8:AP14" si="5">0.01*(16+24*(2*V8+X8)/T8)</f>
        <v>#DIV/0!</v>
      </c>
      <c r="AQ8" s="2" t="e">
        <f t="shared" ref="AQ8:AQ14" si="6">0.01*(10+15*(2*V8+X8)/T8)</f>
        <v>#DIV/0!</v>
      </c>
      <c r="AS8" s="2">
        <f>IF(AT8="FALSE",H8,IF(N8="風除室",1/((1/H8)+0.1),0.5*H8+0.5*(1/((1/H8)+AT8))))</f>
        <v>0</v>
      </c>
      <c r="AT8" s="11" t="str">
        <f t="shared" ref="AT8:AT14" si="7">IF(N8="","FALSE",IF(N8="雨戸",0.1,IF(N8="ｼｬｯﾀｰ",0.1,IF(N8="障子",0.18,IF(N8="風除室",0.1)))))</f>
        <v>FALSE</v>
      </c>
    </row>
    <row r="9" spans="2:46" s="2" customFormat="1" ht="21.95" customHeight="1" x14ac:dyDescent="0.15">
      <c r="B9" s="492"/>
      <c r="C9" s="289"/>
      <c r="D9" s="493"/>
      <c r="E9" s="494"/>
      <c r="F9" s="290"/>
      <c r="G9" s="289"/>
      <c r="H9" s="288"/>
      <c r="I9" s="289"/>
      <c r="J9" s="292"/>
      <c r="K9" s="293"/>
      <c r="L9" s="288"/>
      <c r="M9" s="289"/>
      <c r="N9" s="244"/>
      <c r="O9" s="245"/>
      <c r="P9" s="409"/>
      <c r="Q9" s="410"/>
      <c r="R9" s="292"/>
      <c r="S9" s="460"/>
      <c r="T9" s="404"/>
      <c r="U9" s="405"/>
      <c r="V9" s="404"/>
      <c r="W9" s="406"/>
      <c r="X9" s="407"/>
      <c r="Y9" s="408"/>
      <c r="Z9" s="365" t="str">
        <f t="shared" si="0"/>
        <v/>
      </c>
      <c r="AA9" s="365"/>
      <c r="AB9" s="365" t="str">
        <f t="shared" si="1"/>
        <v/>
      </c>
      <c r="AC9" s="365"/>
      <c r="AD9" s="365" t="str">
        <f t="shared" si="2"/>
        <v/>
      </c>
      <c r="AE9" s="403"/>
      <c r="AH9" s="12" t="b">
        <v>1</v>
      </c>
      <c r="AI9" s="2">
        <f t="shared" si="3"/>
        <v>0</v>
      </c>
      <c r="AJ9" s="2">
        <f t="shared" si="4"/>
        <v>0</v>
      </c>
      <c r="AL9" s="12" t="b">
        <v>1</v>
      </c>
      <c r="AM9" s="2" t="str">
        <f t="shared" ref="AM9:AM14" si="8">IF(AL9=TRUE,"0.93",IF(ISERROR(AP9),"エラー",IF(AP9&gt;0.93,"0.93",AP9)))</f>
        <v>0.93</v>
      </c>
      <c r="AN9" s="2" t="str">
        <f t="shared" ref="AN9:AN14" si="9">IF(AL9=TRUE,"0.51",IF(ISERROR(AQ9),"エラー",IF(AQ9&gt;0.72,"0.72",AQ9)))</f>
        <v>0.51</v>
      </c>
      <c r="AP9" s="2" t="e">
        <f t="shared" si="5"/>
        <v>#DIV/0!</v>
      </c>
      <c r="AQ9" s="2" t="e">
        <f t="shared" si="6"/>
        <v>#DIV/0!</v>
      </c>
      <c r="AS9" s="2">
        <f t="shared" ref="AS9:AS14" si="10">IF(AT9="FALSE",H9,IF(N9="風除室",1/((1/H9)+0.1),0.5*H9+0.5*(1/((1/H9)+AT9))))</f>
        <v>0</v>
      </c>
      <c r="AT9" s="11" t="str">
        <f t="shared" si="7"/>
        <v>FALSE</v>
      </c>
    </row>
    <row r="10" spans="2:46" s="2" customFormat="1" ht="21.95" customHeight="1" x14ac:dyDescent="0.15">
      <c r="B10" s="492"/>
      <c r="C10" s="289"/>
      <c r="D10" s="493"/>
      <c r="E10" s="494"/>
      <c r="F10" s="290"/>
      <c r="G10" s="289"/>
      <c r="H10" s="288"/>
      <c r="I10" s="289"/>
      <c r="J10" s="292"/>
      <c r="K10" s="293"/>
      <c r="L10" s="288"/>
      <c r="M10" s="289"/>
      <c r="N10" s="244"/>
      <c r="O10" s="245"/>
      <c r="P10" s="409"/>
      <c r="Q10" s="410"/>
      <c r="R10" s="292"/>
      <c r="S10" s="460"/>
      <c r="T10" s="404"/>
      <c r="U10" s="405"/>
      <c r="V10" s="404"/>
      <c r="W10" s="406"/>
      <c r="X10" s="407"/>
      <c r="Y10" s="408"/>
      <c r="Z10" s="365" t="str">
        <f t="shared" si="0"/>
        <v/>
      </c>
      <c r="AA10" s="365"/>
      <c r="AB10" s="365" t="str">
        <f t="shared" si="1"/>
        <v/>
      </c>
      <c r="AC10" s="365"/>
      <c r="AD10" s="365" t="str">
        <f t="shared" si="2"/>
        <v/>
      </c>
      <c r="AE10" s="403"/>
      <c r="AH10" s="12" t="b">
        <v>1</v>
      </c>
      <c r="AI10" s="2">
        <f t="shared" si="3"/>
        <v>0</v>
      </c>
      <c r="AJ10" s="2">
        <f t="shared" si="4"/>
        <v>0</v>
      </c>
      <c r="AL10" s="12" t="b">
        <v>1</v>
      </c>
      <c r="AM10" s="2" t="str">
        <f t="shared" si="8"/>
        <v>0.93</v>
      </c>
      <c r="AN10" s="2" t="str">
        <f t="shared" si="9"/>
        <v>0.51</v>
      </c>
      <c r="AP10" s="2" t="e">
        <f t="shared" si="5"/>
        <v>#DIV/0!</v>
      </c>
      <c r="AQ10" s="2" t="e">
        <f t="shared" si="6"/>
        <v>#DIV/0!</v>
      </c>
      <c r="AS10" s="2">
        <f t="shared" si="10"/>
        <v>0</v>
      </c>
      <c r="AT10" s="11" t="str">
        <f t="shared" si="7"/>
        <v>FALSE</v>
      </c>
    </row>
    <row r="11" spans="2:46" s="2" customFormat="1" ht="21.95" customHeight="1" x14ac:dyDescent="0.15">
      <c r="B11" s="492"/>
      <c r="C11" s="289"/>
      <c r="D11" s="493"/>
      <c r="E11" s="494"/>
      <c r="F11" s="290"/>
      <c r="G11" s="289"/>
      <c r="H11" s="288"/>
      <c r="I11" s="289"/>
      <c r="J11" s="292"/>
      <c r="K11" s="293"/>
      <c r="L11" s="288"/>
      <c r="M11" s="289"/>
      <c r="N11" s="244"/>
      <c r="O11" s="245"/>
      <c r="P11" s="409"/>
      <c r="Q11" s="410"/>
      <c r="R11" s="292"/>
      <c r="S11" s="460"/>
      <c r="T11" s="404"/>
      <c r="U11" s="405"/>
      <c r="V11" s="404"/>
      <c r="W11" s="406"/>
      <c r="X11" s="407"/>
      <c r="Y11" s="408"/>
      <c r="Z11" s="365" t="str">
        <f t="shared" si="0"/>
        <v/>
      </c>
      <c r="AA11" s="365"/>
      <c r="AB11" s="365" t="str">
        <f t="shared" si="1"/>
        <v/>
      </c>
      <c r="AC11" s="365"/>
      <c r="AD11" s="365" t="str">
        <f t="shared" si="2"/>
        <v/>
      </c>
      <c r="AE11" s="403"/>
      <c r="AH11" s="12" t="b">
        <v>1</v>
      </c>
      <c r="AI11" s="2">
        <f t="shared" si="3"/>
        <v>0</v>
      </c>
      <c r="AJ11" s="2">
        <f t="shared" si="4"/>
        <v>0</v>
      </c>
      <c r="AL11" s="12" t="b">
        <v>1</v>
      </c>
      <c r="AM11" s="2" t="str">
        <f t="shared" si="8"/>
        <v>0.93</v>
      </c>
      <c r="AN11" s="2" t="str">
        <f t="shared" si="9"/>
        <v>0.51</v>
      </c>
      <c r="AP11" s="2" t="e">
        <f t="shared" si="5"/>
        <v>#DIV/0!</v>
      </c>
      <c r="AQ11" s="2" t="e">
        <f t="shared" si="6"/>
        <v>#DIV/0!</v>
      </c>
      <c r="AS11" s="2">
        <f t="shared" si="10"/>
        <v>0</v>
      </c>
      <c r="AT11" s="11" t="str">
        <f t="shared" si="7"/>
        <v>FALSE</v>
      </c>
    </row>
    <row r="12" spans="2:46" s="2" customFormat="1" ht="21.95" customHeight="1" x14ac:dyDescent="0.15">
      <c r="B12" s="492"/>
      <c r="C12" s="289"/>
      <c r="D12" s="493"/>
      <c r="E12" s="494"/>
      <c r="F12" s="290"/>
      <c r="G12" s="289"/>
      <c r="H12" s="288"/>
      <c r="I12" s="289"/>
      <c r="J12" s="292"/>
      <c r="K12" s="293"/>
      <c r="L12" s="288"/>
      <c r="M12" s="289"/>
      <c r="N12" s="244"/>
      <c r="O12" s="245"/>
      <c r="P12" s="409"/>
      <c r="Q12" s="410"/>
      <c r="R12" s="292"/>
      <c r="S12" s="460"/>
      <c r="T12" s="404"/>
      <c r="U12" s="405"/>
      <c r="V12" s="404"/>
      <c r="W12" s="406"/>
      <c r="X12" s="407"/>
      <c r="Y12" s="408"/>
      <c r="Z12" s="366" t="str">
        <f t="shared" si="0"/>
        <v/>
      </c>
      <c r="AA12" s="367"/>
      <c r="AB12" s="365" t="str">
        <f t="shared" si="1"/>
        <v/>
      </c>
      <c r="AC12" s="365"/>
      <c r="AD12" s="365" t="str">
        <f t="shared" si="2"/>
        <v/>
      </c>
      <c r="AE12" s="403"/>
      <c r="AH12" s="12" t="b">
        <v>1</v>
      </c>
      <c r="AI12" s="2">
        <f t="shared" si="3"/>
        <v>0</v>
      </c>
      <c r="AJ12" s="2">
        <f t="shared" si="4"/>
        <v>0</v>
      </c>
      <c r="AL12" s="12" t="b">
        <v>1</v>
      </c>
      <c r="AM12" s="2" t="str">
        <f t="shared" si="8"/>
        <v>0.93</v>
      </c>
      <c r="AN12" s="2" t="str">
        <f t="shared" si="9"/>
        <v>0.51</v>
      </c>
      <c r="AP12" s="2" t="e">
        <f t="shared" si="5"/>
        <v>#DIV/0!</v>
      </c>
      <c r="AQ12" s="2" t="e">
        <f t="shared" si="6"/>
        <v>#DIV/0!</v>
      </c>
      <c r="AS12" s="2">
        <f t="shared" si="10"/>
        <v>0</v>
      </c>
      <c r="AT12" s="11" t="str">
        <f t="shared" si="7"/>
        <v>FALSE</v>
      </c>
    </row>
    <row r="13" spans="2:46" s="2" customFormat="1" ht="21.95" customHeight="1" x14ac:dyDescent="0.15">
      <c r="B13" s="492"/>
      <c r="C13" s="289"/>
      <c r="D13" s="493"/>
      <c r="E13" s="494"/>
      <c r="F13" s="290"/>
      <c r="G13" s="289"/>
      <c r="H13" s="288"/>
      <c r="I13" s="289"/>
      <c r="J13" s="292"/>
      <c r="K13" s="293"/>
      <c r="L13" s="288"/>
      <c r="M13" s="289"/>
      <c r="N13" s="244"/>
      <c r="O13" s="245"/>
      <c r="P13" s="409"/>
      <c r="Q13" s="410"/>
      <c r="R13" s="292"/>
      <c r="S13" s="460"/>
      <c r="T13" s="404"/>
      <c r="U13" s="405"/>
      <c r="V13" s="404"/>
      <c r="W13" s="406"/>
      <c r="X13" s="407"/>
      <c r="Y13" s="408"/>
      <c r="Z13" s="366" t="str">
        <f t="shared" si="0"/>
        <v/>
      </c>
      <c r="AA13" s="367"/>
      <c r="AB13" s="365" t="str">
        <f t="shared" si="1"/>
        <v/>
      </c>
      <c r="AC13" s="365"/>
      <c r="AD13" s="365" t="str">
        <f t="shared" si="2"/>
        <v/>
      </c>
      <c r="AE13" s="403"/>
      <c r="AH13" s="12" t="b">
        <v>1</v>
      </c>
      <c r="AI13" s="2">
        <f t="shared" si="3"/>
        <v>0</v>
      </c>
      <c r="AJ13" s="2">
        <f t="shared" si="4"/>
        <v>0</v>
      </c>
      <c r="AL13" s="12" t="b">
        <v>1</v>
      </c>
      <c r="AM13" s="2" t="str">
        <f t="shared" si="8"/>
        <v>0.93</v>
      </c>
      <c r="AN13" s="2" t="str">
        <f t="shared" si="9"/>
        <v>0.51</v>
      </c>
      <c r="AP13" s="2" t="e">
        <f t="shared" si="5"/>
        <v>#DIV/0!</v>
      </c>
      <c r="AQ13" s="2" t="e">
        <f t="shared" si="6"/>
        <v>#DIV/0!</v>
      </c>
      <c r="AS13" s="2">
        <f t="shared" si="10"/>
        <v>0</v>
      </c>
      <c r="AT13" s="11" t="str">
        <f t="shared" si="7"/>
        <v>FALSE</v>
      </c>
    </row>
    <row r="14" spans="2:46" s="2" customFormat="1" ht="21.95" customHeight="1" thickBot="1" x14ac:dyDescent="0.2">
      <c r="B14" s="489"/>
      <c r="C14" s="306"/>
      <c r="D14" s="490"/>
      <c r="E14" s="491"/>
      <c r="F14" s="385"/>
      <c r="G14" s="306"/>
      <c r="H14" s="305"/>
      <c r="I14" s="306"/>
      <c r="J14" s="455"/>
      <c r="K14" s="456"/>
      <c r="L14" s="457"/>
      <c r="M14" s="458"/>
      <c r="N14" s="391"/>
      <c r="O14" s="392"/>
      <c r="P14" s="401"/>
      <c r="Q14" s="402"/>
      <c r="R14" s="455"/>
      <c r="S14" s="459"/>
      <c r="T14" s="394"/>
      <c r="U14" s="395"/>
      <c r="V14" s="394"/>
      <c r="W14" s="396"/>
      <c r="X14" s="397"/>
      <c r="Y14" s="398"/>
      <c r="Z14" s="399" t="str">
        <f t="shared" si="0"/>
        <v/>
      </c>
      <c r="AA14" s="400"/>
      <c r="AB14" s="389" t="str">
        <f t="shared" si="1"/>
        <v/>
      </c>
      <c r="AC14" s="389"/>
      <c r="AD14" s="389" t="str">
        <f t="shared" si="2"/>
        <v/>
      </c>
      <c r="AE14" s="390"/>
      <c r="AH14" s="12" t="b">
        <v>1</v>
      </c>
      <c r="AI14" s="2">
        <f t="shared" si="3"/>
        <v>0</v>
      </c>
      <c r="AJ14" s="2">
        <f t="shared" si="4"/>
        <v>0</v>
      </c>
      <c r="AL14" s="12" t="b">
        <v>1</v>
      </c>
      <c r="AM14" s="2" t="str">
        <f t="shared" si="8"/>
        <v>0.93</v>
      </c>
      <c r="AN14" s="2" t="str">
        <f t="shared" si="9"/>
        <v>0.51</v>
      </c>
      <c r="AP14" s="2" t="e">
        <f t="shared" si="5"/>
        <v>#DIV/0!</v>
      </c>
      <c r="AQ14" s="2" t="e">
        <f t="shared" si="6"/>
        <v>#DIV/0!</v>
      </c>
      <c r="AS14" s="2">
        <f t="shared" si="10"/>
        <v>0</v>
      </c>
      <c r="AT14" s="11" t="str">
        <f t="shared" si="7"/>
        <v>FALSE</v>
      </c>
    </row>
    <row r="15" spans="2:46" s="2" customFormat="1" ht="21.95" customHeight="1" thickBot="1" x14ac:dyDescent="0.2">
      <c r="B15" s="386" t="s">
        <v>124</v>
      </c>
      <c r="C15" s="387"/>
      <c r="D15" s="387"/>
      <c r="E15" s="387"/>
      <c r="F15" s="387"/>
      <c r="G15" s="387"/>
      <c r="H15" s="387"/>
      <c r="I15" s="387"/>
      <c r="J15" s="387"/>
      <c r="K15" s="387"/>
      <c r="L15" s="387"/>
      <c r="M15" s="387"/>
      <c r="N15" s="387"/>
      <c r="O15" s="387"/>
      <c r="P15" s="387"/>
      <c r="Q15" s="387"/>
      <c r="R15" s="387"/>
      <c r="S15" s="387"/>
      <c r="T15" s="387"/>
      <c r="U15" s="387"/>
      <c r="V15" s="387"/>
      <c r="W15" s="387"/>
      <c r="X15" s="387"/>
      <c r="Y15" s="388"/>
      <c r="Z15" s="327">
        <f>SUM(Z8:AA14)</f>
        <v>0</v>
      </c>
      <c r="AA15" s="330"/>
      <c r="AB15" s="327">
        <f>IF(共通条件・結果!AA7="８地域","-",SUM(AB8:AC14))</f>
        <v>0</v>
      </c>
      <c r="AC15" s="330"/>
      <c r="AD15" s="327">
        <f t="shared" ref="AD15" si="11">SUM(AD8:AE14)</f>
        <v>0</v>
      </c>
      <c r="AE15" s="329"/>
      <c r="AH15" s="12"/>
      <c r="AL15" s="12"/>
      <c r="AT15" s="11"/>
    </row>
    <row r="16" spans="2:46" s="2" customFormat="1" ht="21.75" customHeight="1" x14ac:dyDescent="0.15">
      <c r="L16" s="34"/>
      <c r="AS16" s="258"/>
      <c r="AT16" s="258"/>
    </row>
    <row r="17" spans="12:50" s="2" customFormat="1" ht="21.95" customHeight="1" thickBot="1" x14ac:dyDescent="0.2">
      <c r="L17" s="4" t="s">
        <v>69</v>
      </c>
      <c r="M17" s="4"/>
      <c r="N17" s="4"/>
      <c r="P17" s="4"/>
    </row>
    <row r="18" spans="12:50" s="2" customFormat="1" ht="21.95" customHeight="1" x14ac:dyDescent="0.15">
      <c r="L18" s="256" t="s">
        <v>10</v>
      </c>
      <c r="M18" s="172"/>
      <c r="N18" s="261" t="s">
        <v>283</v>
      </c>
      <c r="O18" s="172"/>
      <c r="P18" s="172"/>
      <c r="Q18" s="262"/>
      <c r="R18" s="266" t="s">
        <v>284</v>
      </c>
      <c r="S18" s="166"/>
      <c r="T18" s="270" t="s">
        <v>6</v>
      </c>
      <c r="U18" s="271"/>
      <c r="V18" s="276" t="s">
        <v>60</v>
      </c>
      <c r="W18" s="277"/>
      <c r="X18" s="172" t="s">
        <v>288</v>
      </c>
      <c r="Y18" s="172"/>
      <c r="Z18" s="172"/>
      <c r="AA18" s="172"/>
      <c r="AB18" s="172"/>
      <c r="AC18" s="172"/>
      <c r="AD18" s="276" t="s">
        <v>266</v>
      </c>
      <c r="AE18" s="173"/>
    </row>
    <row r="19" spans="12:50" s="2" customFormat="1" ht="21.95" customHeight="1" x14ac:dyDescent="0.15">
      <c r="L19" s="257"/>
      <c r="M19" s="258"/>
      <c r="N19" s="263"/>
      <c r="O19" s="264"/>
      <c r="P19" s="264"/>
      <c r="Q19" s="265"/>
      <c r="R19" s="267"/>
      <c r="S19" s="268"/>
      <c r="T19" s="272"/>
      <c r="U19" s="273"/>
      <c r="V19" s="278"/>
      <c r="W19" s="279"/>
      <c r="X19" s="278" t="s">
        <v>148</v>
      </c>
      <c r="Y19" s="279"/>
      <c r="Z19" s="322" t="s">
        <v>39</v>
      </c>
      <c r="AA19" s="228"/>
      <c r="AB19" s="322" t="s">
        <v>38</v>
      </c>
      <c r="AC19" s="228"/>
      <c r="AD19" s="310"/>
      <c r="AE19" s="311"/>
      <c r="AH19" s="12"/>
      <c r="AI19" s="377" t="s">
        <v>44</v>
      </c>
      <c r="AJ19" s="377"/>
      <c r="AS19" s="258" t="s">
        <v>58</v>
      </c>
      <c r="AT19" s="258"/>
    </row>
    <row r="20" spans="12:50" s="2" customFormat="1" ht="21.95" customHeight="1" thickBot="1" x14ac:dyDescent="0.2">
      <c r="L20" s="259"/>
      <c r="M20" s="260"/>
      <c r="N20" s="282" t="s">
        <v>5</v>
      </c>
      <c r="O20" s="283"/>
      <c r="P20" s="189" t="s">
        <v>128</v>
      </c>
      <c r="Q20" s="189"/>
      <c r="R20" s="269"/>
      <c r="S20" s="269"/>
      <c r="T20" s="274"/>
      <c r="U20" s="275"/>
      <c r="V20" s="280"/>
      <c r="W20" s="281"/>
      <c r="X20" s="280"/>
      <c r="Y20" s="281"/>
      <c r="Z20" s="269"/>
      <c r="AA20" s="269"/>
      <c r="AB20" s="269"/>
      <c r="AC20" s="269"/>
      <c r="AD20" s="312"/>
      <c r="AE20" s="313"/>
      <c r="AH20" s="11" t="s">
        <v>130</v>
      </c>
      <c r="AI20" s="12" t="s">
        <v>2</v>
      </c>
      <c r="AJ20" s="12" t="s">
        <v>11</v>
      </c>
      <c r="AS20" s="2" t="s">
        <v>56</v>
      </c>
      <c r="AT20" s="2" t="s">
        <v>54</v>
      </c>
    </row>
    <row r="21" spans="12:50" s="2" customFormat="1" ht="21.95" customHeight="1" x14ac:dyDescent="0.15">
      <c r="L21" s="284"/>
      <c r="M21" s="285"/>
      <c r="N21" s="249"/>
      <c r="O21" s="286"/>
      <c r="P21" s="287"/>
      <c r="Q21" s="287"/>
      <c r="R21" s="249"/>
      <c r="S21" s="250"/>
      <c r="T21" s="249"/>
      <c r="U21" s="250"/>
      <c r="V21" s="379"/>
      <c r="W21" s="380"/>
      <c r="X21" s="251"/>
      <c r="Y21" s="252"/>
      <c r="Z21" s="372" t="str">
        <f>IF(N21="","",AI21)</f>
        <v/>
      </c>
      <c r="AA21" s="372"/>
      <c r="AB21" s="372" t="str">
        <f>IF(N21="","",IF(ISERROR(AJ21),"-",AJ21))</f>
        <v/>
      </c>
      <c r="AC21" s="372"/>
      <c r="AD21" s="372" t="str">
        <f>IF(N21="","",N21*P21*AS21*V21)</f>
        <v/>
      </c>
      <c r="AE21" s="378"/>
      <c r="AH21" s="12" t="b">
        <v>1</v>
      </c>
      <c r="AI21" s="2">
        <f>IF(AH21=FALSE,"0.0",IF(AH21=TRUE,N21*P21*R21*0.034*$Z$4,"-"))</f>
        <v>0</v>
      </c>
      <c r="AJ21" s="2">
        <f>IF(AH21=FALSE,"0.0",IF(ISERROR(N21*P21*R21*0.034*$AB$4),"-",N21*P21*R21*0.034*$AB$4))</f>
        <v>0</v>
      </c>
      <c r="AS21" s="2">
        <f>IF(AT21="FALSE",R21,IF(T21="風除室",1/((1/R21)+0.1),0.5*R21+0.5*(1/((1/R21)+AT21))))</f>
        <v>0</v>
      </c>
      <c r="AT21" s="11" t="str">
        <f>IF(T21="","FALSE",IF(T21="雨戸",0.1,IF(T21="ｼｬｯﾀｰ",0.1,IF(T21="障子",0.18,IF(T21="風除室",0.1)))))</f>
        <v>FALSE</v>
      </c>
    </row>
    <row r="22" spans="12:50" s="2" customFormat="1" ht="21.95" customHeight="1" thickBot="1" x14ac:dyDescent="0.2">
      <c r="L22" s="239"/>
      <c r="M22" s="240"/>
      <c r="N22" s="241"/>
      <c r="O22" s="242"/>
      <c r="P22" s="243"/>
      <c r="Q22" s="243"/>
      <c r="R22" s="241"/>
      <c r="S22" s="240"/>
      <c r="T22" s="241"/>
      <c r="U22" s="240"/>
      <c r="V22" s="244"/>
      <c r="W22" s="245"/>
      <c r="X22" s="253"/>
      <c r="Y22" s="254"/>
      <c r="Z22" s="317" t="str">
        <f>IF(N22="","",AI22)</f>
        <v/>
      </c>
      <c r="AA22" s="381"/>
      <c r="AB22" s="317" t="str">
        <f>IF(N22="","",IF(ISERROR(AJ22),"-",AJ22))</f>
        <v/>
      </c>
      <c r="AC22" s="381"/>
      <c r="AD22" s="317" t="str">
        <f>IF(N22="","",N22*P22*AS22*V22)</f>
        <v/>
      </c>
      <c r="AE22" s="319"/>
      <c r="AH22" s="12" t="b">
        <v>1</v>
      </c>
      <c r="AI22" s="2">
        <f>IF(AH22=FALSE,"0.0",IF(AH22=TRUE,N22*P22*R22*0.034*$Z$4,"-"))</f>
        <v>0</v>
      </c>
      <c r="AJ22" s="2">
        <f>IF(AH22=FALSE,"0.0",IF(ISERROR(N22*P22*R22*0.034*$AB$4),"-",N22*P22*R22*0.034*$AB$4))</f>
        <v>0</v>
      </c>
      <c r="AS22" s="2">
        <f>IF(AT22="FALSE",R22,IF(T22="風除室",1/((1/R22)+0.1),0.5*R22+0.5*(1/((1/R22)+AT22))))</f>
        <v>0</v>
      </c>
      <c r="AT22" s="11" t="str">
        <f>IF(T22="","FALSE",IF(T22="雨戸",0.1,IF(T22="ｼｬｯﾀｰ",0.1,IF(T22="障子",0.18,IF(T22="風除室",0.1)))))</f>
        <v>FALSE</v>
      </c>
    </row>
    <row r="23" spans="12:50" s="2" customFormat="1" ht="21.95" customHeight="1" thickBot="1" x14ac:dyDescent="0.2">
      <c r="L23" s="246" t="s">
        <v>125</v>
      </c>
      <c r="M23" s="247"/>
      <c r="N23" s="247"/>
      <c r="O23" s="247"/>
      <c r="P23" s="247"/>
      <c r="Q23" s="247"/>
      <c r="R23" s="247"/>
      <c r="S23" s="247"/>
      <c r="T23" s="247"/>
      <c r="U23" s="247"/>
      <c r="V23" s="247"/>
      <c r="W23" s="247"/>
      <c r="X23" s="247"/>
      <c r="Y23" s="248"/>
      <c r="Z23" s="327">
        <f>SUM(Z21:AA22)</f>
        <v>0</v>
      </c>
      <c r="AA23" s="330"/>
      <c r="AB23" s="327">
        <f t="shared" ref="AB23" si="12">SUM(AB21:AC22)</f>
        <v>0</v>
      </c>
      <c r="AC23" s="330"/>
      <c r="AD23" s="327">
        <f t="shared" ref="AD23" si="13">SUM(AD21:AE22)</f>
        <v>0</v>
      </c>
      <c r="AE23" s="329"/>
      <c r="AH23" s="12"/>
      <c r="AT23" s="11"/>
    </row>
    <row r="24" spans="12:50" s="2" customFormat="1" ht="21.75" customHeight="1" x14ac:dyDescent="0.15">
      <c r="L24" s="34"/>
      <c r="AA24" s="88"/>
      <c r="AT24" s="11"/>
    </row>
    <row r="25" spans="12:50" s="2" customFormat="1" ht="21.95" customHeight="1" thickBot="1" x14ac:dyDescent="0.2">
      <c r="L25" s="4" t="s">
        <v>61</v>
      </c>
      <c r="M25" s="4"/>
      <c r="N25" s="4"/>
      <c r="O25" s="4"/>
      <c r="P25" s="4"/>
      <c r="AL25" s="12"/>
      <c r="AM25" s="12"/>
      <c r="AN25" s="12"/>
      <c r="AO25" s="12"/>
      <c r="AP25" s="12"/>
      <c r="AT25" s="11"/>
    </row>
    <row r="26" spans="12:50" s="2" customFormat="1" ht="21.95" customHeight="1" x14ac:dyDescent="0.15">
      <c r="L26" s="256" t="s">
        <v>0</v>
      </c>
      <c r="M26" s="262"/>
      <c r="N26" s="276" t="s">
        <v>289</v>
      </c>
      <c r="O26" s="277"/>
      <c r="P26" s="276" t="s">
        <v>290</v>
      </c>
      <c r="Q26" s="277"/>
      <c r="R26" s="270" t="s">
        <v>291</v>
      </c>
      <c r="S26" s="438"/>
      <c r="T26" s="266" t="s">
        <v>284</v>
      </c>
      <c r="U26" s="166"/>
      <c r="V26" s="276" t="s">
        <v>60</v>
      </c>
      <c r="W26" s="277"/>
      <c r="X26" s="172" t="s">
        <v>288</v>
      </c>
      <c r="Y26" s="172"/>
      <c r="Z26" s="172"/>
      <c r="AA26" s="172"/>
      <c r="AB26" s="172"/>
      <c r="AC26" s="172"/>
      <c r="AD26" s="266" t="s">
        <v>266</v>
      </c>
      <c r="AE26" s="167"/>
      <c r="AH26" s="12"/>
      <c r="AI26" s="12"/>
      <c r="AJ26" s="12"/>
      <c r="AO26" s="12"/>
      <c r="AP26" s="12"/>
      <c r="AT26" s="11"/>
    </row>
    <row r="27" spans="12:50" s="2" customFormat="1" ht="21.95" customHeight="1" x14ac:dyDescent="0.15">
      <c r="L27" s="257"/>
      <c r="M27" s="352"/>
      <c r="N27" s="278"/>
      <c r="O27" s="279"/>
      <c r="P27" s="278"/>
      <c r="Q27" s="279"/>
      <c r="R27" s="272"/>
      <c r="S27" s="439"/>
      <c r="T27" s="268"/>
      <c r="U27" s="268"/>
      <c r="V27" s="278"/>
      <c r="W27" s="279"/>
      <c r="X27" s="278" t="s">
        <v>148</v>
      </c>
      <c r="Y27" s="279"/>
      <c r="Z27" s="382" t="s">
        <v>39</v>
      </c>
      <c r="AA27" s="383"/>
      <c r="AB27" s="382" t="s">
        <v>38</v>
      </c>
      <c r="AC27" s="383"/>
      <c r="AD27" s="268"/>
      <c r="AE27" s="414"/>
      <c r="AH27" s="12"/>
      <c r="AI27" s="377" t="s">
        <v>44</v>
      </c>
      <c r="AJ27" s="377"/>
      <c r="AO27" s="12"/>
      <c r="AP27" s="12"/>
      <c r="AT27" s="11"/>
      <c r="AX27" s="92"/>
    </row>
    <row r="28" spans="12:50" s="2" customFormat="1" ht="21.95" customHeight="1" thickBot="1" x14ac:dyDescent="0.2">
      <c r="L28" s="259"/>
      <c r="M28" s="353"/>
      <c r="N28" s="280"/>
      <c r="O28" s="281"/>
      <c r="P28" s="280"/>
      <c r="Q28" s="281"/>
      <c r="R28" s="274"/>
      <c r="S28" s="440"/>
      <c r="T28" s="269"/>
      <c r="U28" s="269"/>
      <c r="V28" s="280"/>
      <c r="W28" s="281"/>
      <c r="X28" s="280"/>
      <c r="Y28" s="281"/>
      <c r="Z28" s="280"/>
      <c r="AA28" s="281"/>
      <c r="AB28" s="280"/>
      <c r="AC28" s="281"/>
      <c r="AD28" s="269"/>
      <c r="AE28" s="415"/>
      <c r="AH28" s="11" t="s">
        <v>130</v>
      </c>
      <c r="AI28" s="12" t="s">
        <v>2</v>
      </c>
      <c r="AJ28" s="12" t="s">
        <v>11</v>
      </c>
      <c r="AO28" s="12"/>
      <c r="AP28" s="12"/>
    </row>
    <row r="29" spans="12:50" s="2" customFormat="1" ht="21.95" customHeight="1" x14ac:dyDescent="0.15">
      <c r="L29" s="296"/>
      <c r="M29" s="297"/>
      <c r="N29" s="249"/>
      <c r="O29" s="250"/>
      <c r="P29" s="249"/>
      <c r="Q29" s="250"/>
      <c r="R29" s="470" t="str">
        <f>IF(N29="","",N29-P29)</f>
        <v/>
      </c>
      <c r="S29" s="471"/>
      <c r="T29" s="249"/>
      <c r="U29" s="250"/>
      <c r="V29" s="379"/>
      <c r="W29" s="380"/>
      <c r="X29" s="251"/>
      <c r="Y29" s="252"/>
      <c r="Z29" s="365" t="str">
        <f>IF(N29="","",AI29)</f>
        <v/>
      </c>
      <c r="AA29" s="365"/>
      <c r="AB29" s="366" t="str">
        <f>IF(N29="","",AJ29)</f>
        <v/>
      </c>
      <c r="AC29" s="367"/>
      <c r="AD29" s="375" t="str">
        <f>IF(N29="","",R29*T29*V29)</f>
        <v/>
      </c>
      <c r="AE29" s="376"/>
      <c r="AH29" s="12" t="b">
        <v>1</v>
      </c>
      <c r="AI29" s="2" t="e">
        <f>IF(AH29=FALSE,"0.0",IF(AH29=TRUE,R29*T29*0.034*$Z$4,"-"))</f>
        <v>#VALUE!</v>
      </c>
      <c r="AJ29" s="2" t="str">
        <f>IF(AH29=FALSE,"0.0",IF(ISERROR(R29*T29*0.034*$AB$4),"-",R29*T29*0.034*$AB$4))</f>
        <v>-</v>
      </c>
      <c r="AO29" s="12"/>
      <c r="AP29" s="12"/>
    </row>
    <row r="30" spans="12:50" s="2" customFormat="1" ht="21.95" customHeight="1" x14ac:dyDescent="0.15">
      <c r="L30" s="294"/>
      <c r="M30" s="295"/>
      <c r="N30" s="288"/>
      <c r="O30" s="289"/>
      <c r="P30" s="288"/>
      <c r="Q30" s="289"/>
      <c r="R30" s="466" t="str">
        <f>IF(N30="","",N30-P30)</f>
        <v/>
      </c>
      <c r="S30" s="467"/>
      <c r="T30" s="288"/>
      <c r="U30" s="289"/>
      <c r="V30" s="244"/>
      <c r="W30" s="245"/>
      <c r="X30" s="253"/>
      <c r="Y30" s="254"/>
      <c r="Z30" s="365" t="str">
        <f>IF(N30="","",AI30)</f>
        <v/>
      </c>
      <c r="AA30" s="365"/>
      <c r="AB30" s="366" t="str">
        <f>IF(N30="","",AJ30)</f>
        <v/>
      </c>
      <c r="AC30" s="367"/>
      <c r="AD30" s="337" t="str">
        <f>IF(N30="","",R30*T30*V30)</f>
        <v/>
      </c>
      <c r="AE30" s="338"/>
      <c r="AH30" s="12" t="b">
        <v>1</v>
      </c>
      <c r="AI30" s="2" t="e">
        <f>IF(AH30=FALSE,"0.0",IF(AH30=TRUE,R30*T30*0.034*$Z$4,"-"))</f>
        <v>#VALUE!</v>
      </c>
      <c r="AJ30" s="2" t="str">
        <f>IF(AH30=FALSE,"0.0",IF(ISERROR(R30*T30*0.034*$AB$4),"-",R30*T30*0.034*$AB$4))</f>
        <v>-</v>
      </c>
      <c r="AO30" s="12"/>
      <c r="AP30" s="12"/>
    </row>
    <row r="31" spans="12:50" s="2" customFormat="1" ht="21.95" customHeight="1" x14ac:dyDescent="0.15">
      <c r="L31" s="294"/>
      <c r="M31" s="295"/>
      <c r="N31" s="288"/>
      <c r="O31" s="289"/>
      <c r="P31" s="288"/>
      <c r="Q31" s="289"/>
      <c r="R31" s="466" t="str">
        <f>IF(N31="","",N31-P31)</f>
        <v/>
      </c>
      <c r="S31" s="467"/>
      <c r="T31" s="288"/>
      <c r="U31" s="289"/>
      <c r="V31" s="244"/>
      <c r="W31" s="245"/>
      <c r="X31" s="253"/>
      <c r="Y31" s="254"/>
      <c r="Z31" s="365" t="str">
        <f>IF(N31="","",AI31)</f>
        <v/>
      </c>
      <c r="AA31" s="365"/>
      <c r="AB31" s="366" t="str">
        <f>IF(N31="","",AJ31)</f>
        <v/>
      </c>
      <c r="AC31" s="367"/>
      <c r="AD31" s="337" t="str">
        <f>IF(N31="","",R31*T31*V31)</f>
        <v/>
      </c>
      <c r="AE31" s="338"/>
      <c r="AH31" s="12" t="b">
        <v>1</v>
      </c>
      <c r="AI31" s="2" t="e">
        <f>IF(AH31=FALSE,"0.0",IF(AH31=TRUE,R31*T31*0.034*$Z$4,"-"))</f>
        <v>#VALUE!</v>
      </c>
      <c r="AJ31" s="2" t="str">
        <f>IF(AH31=FALSE,"0.0",IF(ISERROR(R31*T31*0.034*$AB$4),"-",R31*T31*0.034*$AB$4))</f>
        <v>-</v>
      </c>
      <c r="AO31" s="12"/>
      <c r="AP31" s="12"/>
    </row>
    <row r="32" spans="12:50" s="2" customFormat="1" ht="21.95" customHeight="1" x14ac:dyDescent="0.15">
      <c r="L32" s="294"/>
      <c r="M32" s="295"/>
      <c r="N32" s="288"/>
      <c r="O32" s="289"/>
      <c r="P32" s="288"/>
      <c r="Q32" s="289"/>
      <c r="R32" s="466" t="str">
        <f>IF(N32="","",N32-P32)</f>
        <v/>
      </c>
      <c r="S32" s="467"/>
      <c r="T32" s="288"/>
      <c r="U32" s="289"/>
      <c r="V32" s="244"/>
      <c r="W32" s="245"/>
      <c r="X32" s="253"/>
      <c r="Y32" s="254"/>
      <c r="Z32" s="365" t="str">
        <f>IF(N32="","",AI32)</f>
        <v/>
      </c>
      <c r="AA32" s="365"/>
      <c r="AB32" s="366" t="str">
        <f>IF(N32="","",AJ32)</f>
        <v/>
      </c>
      <c r="AC32" s="367"/>
      <c r="AD32" s="337" t="str">
        <f>IF(N32="","",R32*T32*V32)</f>
        <v/>
      </c>
      <c r="AE32" s="338"/>
      <c r="AH32" s="12" t="b">
        <v>1</v>
      </c>
      <c r="AI32" s="2" t="e">
        <f>IF(AH32=FALSE,"0.0",IF(AH32=TRUE,R32*T32*0.034*$Z$4,"-"))</f>
        <v>#VALUE!</v>
      </c>
      <c r="AJ32" s="2" t="str">
        <f>IF(AH32=FALSE,"0.0",IF(ISERROR(R32*T32*0.034*$AB$4),"-",R32*T32*0.034*$AB$4))</f>
        <v>-</v>
      </c>
      <c r="AO32" s="12"/>
      <c r="AP32" s="12"/>
    </row>
    <row r="33" spans="2:42" s="2" customFormat="1" ht="21.95" customHeight="1" thickBot="1" x14ac:dyDescent="0.2">
      <c r="L33" s="303"/>
      <c r="M33" s="304"/>
      <c r="N33" s="305"/>
      <c r="O33" s="306"/>
      <c r="P33" s="305"/>
      <c r="Q33" s="306"/>
      <c r="R33" s="468" t="str">
        <f>IF(N33="","",N33-P33)</f>
        <v/>
      </c>
      <c r="S33" s="469"/>
      <c r="T33" s="305"/>
      <c r="U33" s="306"/>
      <c r="V33" s="368"/>
      <c r="W33" s="369"/>
      <c r="X33" s="370"/>
      <c r="Y33" s="371"/>
      <c r="Z33" s="372" t="str">
        <f>IF(N33="","",AI33)</f>
        <v/>
      </c>
      <c r="AA33" s="372"/>
      <c r="AB33" s="373" t="str">
        <f>IF(N33="","",AJ33)</f>
        <v/>
      </c>
      <c r="AC33" s="374"/>
      <c r="AD33" s="307" t="str">
        <f>IF(N33="","",R33*T33*V33)</f>
        <v/>
      </c>
      <c r="AE33" s="308"/>
      <c r="AH33" s="12" t="b">
        <v>1</v>
      </c>
      <c r="AI33" s="2" t="e">
        <f>IF(AH33=FALSE,"0.0",IF(AH33=TRUE,R33*T33*0.034*$Z$4,"-"))</f>
        <v>#VALUE!</v>
      </c>
      <c r="AJ33" s="2" t="str">
        <f>IF(AH33=FALSE,"0.0",IF(ISERROR(R33*T33*0.034*$AB$4),"-",R33*T33*0.034*$AB$4))</f>
        <v>-</v>
      </c>
      <c r="AO33" s="12"/>
      <c r="AP33" s="12"/>
    </row>
    <row r="34" spans="2:42" s="2" customFormat="1" ht="21.95" customHeight="1" thickBot="1" x14ac:dyDescent="0.2">
      <c r="L34" s="246" t="s">
        <v>126</v>
      </c>
      <c r="M34" s="247"/>
      <c r="N34" s="247"/>
      <c r="O34" s="247"/>
      <c r="P34" s="247"/>
      <c r="Q34" s="247"/>
      <c r="R34" s="247"/>
      <c r="S34" s="247"/>
      <c r="T34" s="247"/>
      <c r="U34" s="247"/>
      <c r="V34" s="247"/>
      <c r="W34" s="247"/>
      <c r="X34" s="247"/>
      <c r="Y34" s="248"/>
      <c r="Z34" s="327">
        <f>SUM(Z29:AA33)</f>
        <v>0</v>
      </c>
      <c r="AA34" s="330"/>
      <c r="AB34" s="327">
        <f>IF(共通条件・結果!AA7="８地域","-",SUM(AB29:AC33))</f>
        <v>0</v>
      </c>
      <c r="AC34" s="330"/>
      <c r="AD34" s="331">
        <f t="shared" ref="AD34" si="14">SUM(AD29:AE33)</f>
        <v>0</v>
      </c>
      <c r="AE34" s="332"/>
      <c r="AH34" s="12"/>
      <c r="AO34" s="12"/>
      <c r="AP34" s="12"/>
    </row>
    <row r="35" spans="2:42" s="2" customFormat="1" ht="21.75" customHeight="1" x14ac:dyDescent="0.15">
      <c r="L35" s="101" t="s">
        <v>395</v>
      </c>
      <c r="N35" s="20"/>
      <c r="O35" s="20"/>
      <c r="P35" s="20"/>
      <c r="Q35" s="20"/>
      <c r="R35" s="20"/>
      <c r="S35" s="20"/>
      <c r="T35" s="20"/>
      <c r="U35" s="20"/>
      <c r="V35" s="20"/>
      <c r="W35" s="20"/>
      <c r="X35" s="20"/>
      <c r="Y35" s="20"/>
      <c r="Z35" s="21"/>
      <c r="AA35" s="21"/>
      <c r="AB35" s="21"/>
      <c r="AC35" s="21"/>
      <c r="AD35" s="21"/>
      <c r="AE35" s="21"/>
    </row>
    <row r="36" spans="2:42" s="2" customFormat="1" ht="21.75" customHeight="1" thickBot="1" x14ac:dyDescent="0.2">
      <c r="L36" s="4" t="s">
        <v>233</v>
      </c>
      <c r="U36" s="4"/>
      <c r="V36" s="4"/>
      <c r="X36" s="4"/>
    </row>
    <row r="37" spans="2:42" s="2" customFormat="1" ht="21.75" customHeight="1" x14ac:dyDescent="0.15">
      <c r="L37" s="320" t="s">
        <v>232</v>
      </c>
      <c r="M37" s="266"/>
      <c r="N37" s="166" t="s">
        <v>283</v>
      </c>
      <c r="O37" s="166"/>
      <c r="P37" s="166"/>
      <c r="Q37" s="166"/>
      <c r="R37" s="166"/>
      <c r="S37" s="166"/>
      <c r="T37" s="276" t="s">
        <v>292</v>
      </c>
      <c r="U37" s="172"/>
      <c r="V37" s="172"/>
      <c r="W37" s="262"/>
      <c r="X37" s="276" t="s">
        <v>60</v>
      </c>
      <c r="Y37" s="349"/>
      <c r="Z37" s="349"/>
      <c r="AA37" s="277"/>
      <c r="AB37" s="276" t="s">
        <v>266</v>
      </c>
      <c r="AC37" s="172"/>
      <c r="AD37" s="172"/>
      <c r="AE37" s="173"/>
    </row>
    <row r="38" spans="2:42" s="2" customFormat="1" ht="21.75" customHeight="1" x14ac:dyDescent="0.15">
      <c r="L38" s="321"/>
      <c r="M38" s="322"/>
      <c r="N38" s="228"/>
      <c r="O38" s="228"/>
      <c r="P38" s="228"/>
      <c r="Q38" s="228"/>
      <c r="R38" s="228"/>
      <c r="S38" s="228"/>
      <c r="T38" s="310"/>
      <c r="U38" s="258"/>
      <c r="V38" s="258"/>
      <c r="W38" s="352"/>
      <c r="X38" s="278"/>
      <c r="Y38" s="350"/>
      <c r="Z38" s="350"/>
      <c r="AA38" s="279"/>
      <c r="AB38" s="310"/>
      <c r="AC38" s="258"/>
      <c r="AD38" s="258"/>
      <c r="AE38" s="311"/>
    </row>
    <row r="39" spans="2:42" s="2" customFormat="1" ht="21.75" customHeight="1" thickBot="1" x14ac:dyDescent="0.2">
      <c r="L39" s="323"/>
      <c r="M39" s="324"/>
      <c r="N39" s="269" t="s">
        <v>5</v>
      </c>
      <c r="O39" s="269"/>
      <c r="P39" s="282"/>
      <c r="Q39" s="269" t="s">
        <v>128</v>
      </c>
      <c r="R39" s="269"/>
      <c r="S39" s="269"/>
      <c r="T39" s="312"/>
      <c r="U39" s="260"/>
      <c r="V39" s="260"/>
      <c r="W39" s="353"/>
      <c r="X39" s="280"/>
      <c r="Y39" s="351"/>
      <c r="Z39" s="351"/>
      <c r="AA39" s="281"/>
      <c r="AB39" s="312"/>
      <c r="AC39" s="260"/>
      <c r="AD39" s="260"/>
      <c r="AE39" s="313"/>
    </row>
    <row r="40" spans="2:42" s="2" customFormat="1" ht="21.75" customHeight="1" x14ac:dyDescent="0.15">
      <c r="L40" s="296"/>
      <c r="M40" s="297"/>
      <c r="N40" s="354"/>
      <c r="O40" s="355"/>
      <c r="P40" s="355"/>
      <c r="Q40" s="354"/>
      <c r="R40" s="355"/>
      <c r="S40" s="356"/>
      <c r="T40" s="354"/>
      <c r="U40" s="355"/>
      <c r="V40" s="355"/>
      <c r="W40" s="356"/>
      <c r="X40" s="354"/>
      <c r="Y40" s="355"/>
      <c r="Z40" s="355"/>
      <c r="AA40" s="356"/>
      <c r="AB40" s="314" t="str">
        <f>IF(N40="","",N40*Q40*T40*X40)</f>
        <v/>
      </c>
      <c r="AC40" s="315"/>
      <c r="AD40" s="315"/>
      <c r="AE40" s="316"/>
    </row>
    <row r="41" spans="2:42" s="2" customFormat="1" ht="21.75" customHeight="1" thickBot="1" x14ac:dyDescent="0.2">
      <c r="L41" s="325"/>
      <c r="M41" s="326"/>
      <c r="N41" s="357"/>
      <c r="O41" s="358"/>
      <c r="P41" s="358"/>
      <c r="Q41" s="357"/>
      <c r="R41" s="358"/>
      <c r="S41" s="359"/>
      <c r="T41" s="357"/>
      <c r="U41" s="358"/>
      <c r="V41" s="358"/>
      <c r="W41" s="359"/>
      <c r="X41" s="357"/>
      <c r="Y41" s="358"/>
      <c r="Z41" s="358"/>
      <c r="AA41" s="359"/>
      <c r="AB41" s="317" t="str">
        <f>IF(N41="","",N41*Q41*T41*X41)</f>
        <v/>
      </c>
      <c r="AC41" s="318"/>
      <c r="AD41" s="318"/>
      <c r="AE41" s="319"/>
    </row>
    <row r="42" spans="2:42" s="2" customFormat="1" ht="21.75" customHeight="1" thickBot="1" x14ac:dyDescent="0.2">
      <c r="L42" s="246" t="s">
        <v>246</v>
      </c>
      <c r="M42" s="247"/>
      <c r="N42" s="247"/>
      <c r="O42" s="247"/>
      <c r="P42" s="247"/>
      <c r="Q42" s="247"/>
      <c r="R42" s="247"/>
      <c r="S42" s="247"/>
      <c r="T42" s="247"/>
      <c r="U42" s="247"/>
      <c r="V42" s="247"/>
      <c r="W42" s="247"/>
      <c r="X42" s="247"/>
      <c r="Y42" s="247"/>
      <c r="Z42" s="247"/>
      <c r="AA42" s="248"/>
      <c r="AB42" s="327">
        <f>SUM(AB40:AB41)</f>
        <v>0</v>
      </c>
      <c r="AC42" s="328"/>
      <c r="AD42" s="328"/>
      <c r="AE42" s="329"/>
    </row>
    <row r="43" spans="2:42" s="2" customFormat="1" ht="21.75" customHeight="1" x14ac:dyDescent="0.15">
      <c r="L43" s="34"/>
      <c r="N43" s="20"/>
      <c r="O43" s="20"/>
      <c r="P43" s="20"/>
      <c r="Q43" s="20"/>
      <c r="R43" s="20"/>
      <c r="S43" s="20"/>
      <c r="T43" s="20"/>
      <c r="U43" s="20"/>
      <c r="V43" s="20"/>
      <c r="W43" s="20"/>
      <c r="X43" s="20"/>
      <c r="Y43" s="20"/>
      <c r="Z43" s="21"/>
      <c r="AA43" s="21"/>
      <c r="AB43" s="21"/>
      <c r="AC43" s="21"/>
      <c r="AD43" s="21"/>
      <c r="AE43" s="21"/>
    </row>
    <row r="44" spans="2:42" s="2" customFormat="1" ht="21.95" customHeight="1" thickBot="1" x14ac:dyDescent="0.2">
      <c r="B44" s="4" t="s">
        <v>239</v>
      </c>
      <c r="F44" s="4"/>
    </row>
    <row r="45" spans="2:42" s="2" customFormat="1" ht="21.95" customHeight="1" x14ac:dyDescent="0.15">
      <c r="B45" s="339" t="s">
        <v>127</v>
      </c>
      <c r="C45" s="340"/>
      <c r="D45" s="36" t="s">
        <v>31</v>
      </c>
      <c r="E45" s="37"/>
      <c r="F45" s="37"/>
      <c r="G45" s="37"/>
      <c r="H45" s="37"/>
      <c r="I45" s="37"/>
      <c r="J45" s="299">
        <f>$O45+$S$45+$W$45+$AC$45</f>
        <v>0</v>
      </c>
      <c r="K45" s="300"/>
      <c r="L45" s="300"/>
      <c r="M45" s="37" t="s">
        <v>15</v>
      </c>
      <c r="N45" s="7" t="s">
        <v>14</v>
      </c>
      <c r="O45" s="345">
        <f>$D$8*$F$8+$D$9*$F$9+$D$10*$F$10+$D$11*$F$11+$D$12*$F$12+$D$13*$F$13+$D$14*$F$14</f>
        <v>0</v>
      </c>
      <c r="P45" s="345"/>
      <c r="Q45" s="8" t="s">
        <v>237</v>
      </c>
      <c r="R45" s="8"/>
      <c r="S45" s="346">
        <f>$N$21*$P$21+$N$22*$P$22</f>
        <v>0</v>
      </c>
      <c r="T45" s="346"/>
      <c r="U45" s="8" t="s">
        <v>236</v>
      </c>
      <c r="V45" s="8"/>
      <c r="W45" s="346">
        <f>SUM($R$29:$S$33)</f>
        <v>0</v>
      </c>
      <c r="X45" s="346"/>
      <c r="Y45" s="8" t="s">
        <v>235</v>
      </c>
      <c r="Z45" s="37"/>
      <c r="AA45" s="72"/>
      <c r="AB45" s="72"/>
      <c r="AC45" s="346">
        <f>$N$40*$Q$40+$N$41*$Q$41</f>
        <v>0</v>
      </c>
      <c r="AD45" s="346"/>
      <c r="AE45" s="13" t="s">
        <v>215</v>
      </c>
    </row>
    <row r="46" spans="2:42" s="2" customFormat="1" ht="21.95" customHeight="1" x14ac:dyDescent="0.15">
      <c r="B46" s="341"/>
      <c r="C46" s="342"/>
      <c r="D46" s="38" t="s">
        <v>42</v>
      </c>
      <c r="E46" s="14"/>
      <c r="F46" s="14"/>
      <c r="G46" s="14"/>
      <c r="H46" s="14"/>
      <c r="I46" s="14"/>
      <c r="J46" s="38"/>
      <c r="K46" s="14"/>
      <c r="L46" s="14"/>
      <c r="M46" s="14"/>
      <c r="N46" s="14"/>
      <c r="O46" s="14"/>
      <c r="P46" s="14"/>
      <c r="Q46" s="14"/>
      <c r="R46" s="14"/>
      <c r="S46" s="14"/>
      <c r="T46" s="14"/>
      <c r="U46" s="14"/>
      <c r="V46" s="14"/>
      <c r="W46" s="14"/>
      <c r="X46" s="14"/>
      <c r="Y46" s="14"/>
      <c r="Z46" s="14"/>
      <c r="AA46" s="348">
        <f>$Z$15+$Z$23+$Z$34</f>
        <v>0</v>
      </c>
      <c r="AB46" s="348"/>
      <c r="AC46" s="348"/>
      <c r="AD46" s="301" t="s">
        <v>261</v>
      </c>
      <c r="AE46" s="302"/>
    </row>
    <row r="47" spans="2:42" s="2" customFormat="1" ht="21.95" customHeight="1" x14ac:dyDescent="0.15">
      <c r="B47" s="341"/>
      <c r="C47" s="342"/>
      <c r="D47" s="38" t="s">
        <v>43</v>
      </c>
      <c r="E47" s="14"/>
      <c r="F47" s="14"/>
      <c r="G47" s="14"/>
      <c r="H47" s="14"/>
      <c r="I47" s="14"/>
      <c r="J47" s="38"/>
      <c r="K47" s="14"/>
      <c r="L47" s="14"/>
      <c r="M47" s="14"/>
      <c r="N47" s="14"/>
      <c r="O47" s="14"/>
      <c r="P47" s="14"/>
      <c r="Q47" s="14"/>
      <c r="R47" s="14"/>
      <c r="S47" s="14"/>
      <c r="T47" s="14"/>
      <c r="U47" s="14"/>
      <c r="V47" s="14"/>
      <c r="W47" s="14"/>
      <c r="X47" s="14"/>
      <c r="Y47" s="14"/>
      <c r="Z47" s="14"/>
      <c r="AA47" s="348">
        <f>IF(共通条件・結果!AA7="８地域","-",$AB$15+$AB$23+$AB$34)</f>
        <v>0</v>
      </c>
      <c r="AB47" s="348"/>
      <c r="AC47" s="348"/>
      <c r="AD47" s="301" t="s">
        <v>261</v>
      </c>
      <c r="AE47" s="302"/>
    </row>
    <row r="48" spans="2:42" s="2" customFormat="1" ht="21.95" customHeight="1" thickBot="1" x14ac:dyDescent="0.2">
      <c r="B48" s="343"/>
      <c r="C48" s="344"/>
      <c r="D48" s="35" t="s">
        <v>12</v>
      </c>
      <c r="E48" s="15"/>
      <c r="F48" s="15"/>
      <c r="G48" s="15"/>
      <c r="H48" s="15"/>
      <c r="I48" s="15"/>
      <c r="J48" s="35"/>
      <c r="K48" s="15"/>
      <c r="L48" s="15"/>
      <c r="M48" s="15"/>
      <c r="N48" s="15"/>
      <c r="O48" s="15"/>
      <c r="P48" s="15"/>
      <c r="Q48" s="15"/>
      <c r="R48" s="15"/>
      <c r="S48" s="15"/>
      <c r="T48" s="15"/>
      <c r="U48" s="15"/>
      <c r="V48" s="15"/>
      <c r="W48" s="15"/>
      <c r="X48" s="15"/>
      <c r="Y48" s="15"/>
      <c r="Z48" s="5"/>
      <c r="AA48" s="309">
        <f>$AD$15+$AD$23+$AD$34+$AB$42</f>
        <v>0</v>
      </c>
      <c r="AB48" s="309"/>
      <c r="AC48" s="309"/>
      <c r="AD48" s="15" t="s">
        <v>13</v>
      </c>
      <c r="AE48" s="6"/>
      <c r="AI48" s="22"/>
    </row>
    <row r="49" s="2" customFormat="1" ht="5.0999999999999996" customHeight="1" x14ac:dyDescent="0.15"/>
    <row r="50" s="2" customFormat="1" ht="21.95" customHeight="1" x14ac:dyDescent="0.15"/>
    <row r="51" s="2" customFormat="1" ht="21.95" customHeight="1" x14ac:dyDescent="0.15"/>
    <row r="52" s="2" customFormat="1" ht="21.95" customHeight="1" x14ac:dyDescent="0.15"/>
    <row r="53" s="2" customFormat="1" ht="21.95" customHeight="1" x14ac:dyDescent="0.15"/>
    <row r="54" s="2" customFormat="1" ht="21.95" customHeight="1" x14ac:dyDescent="0.15"/>
    <row r="55" s="2" customFormat="1" ht="21.95" customHeight="1" x14ac:dyDescent="0.15"/>
    <row r="56" s="2" customFormat="1" ht="21.95" customHeight="1" x14ac:dyDescent="0.15"/>
    <row r="57" s="2" customFormat="1" ht="21.95" customHeight="1" x14ac:dyDescent="0.15"/>
    <row r="58" s="2" customFormat="1" ht="21.95" customHeight="1" x14ac:dyDescent="0.15"/>
    <row r="59" s="2" customFormat="1" ht="21.95" customHeight="1" x14ac:dyDescent="0.15"/>
    <row r="60" s="2" customFormat="1" ht="21.95" customHeight="1" x14ac:dyDescent="0.15"/>
    <row r="61" s="2" customFormat="1" ht="21.95" customHeight="1" x14ac:dyDescent="0.15"/>
    <row r="62" s="2" customFormat="1" ht="21.95" customHeight="1" x14ac:dyDescent="0.15"/>
    <row r="63" s="2" customFormat="1" ht="21.95" customHeight="1" x14ac:dyDescent="0.15"/>
    <row r="64" s="2" customFormat="1" ht="21.95" customHeight="1" x14ac:dyDescent="0.15"/>
    <row r="65" s="2" customFormat="1" ht="24.95" customHeight="1" x14ac:dyDescent="0.15"/>
    <row r="66" s="2" customFormat="1" ht="24.95" customHeight="1" x14ac:dyDescent="0.15"/>
    <row r="67" s="2" customFormat="1" ht="24.95" customHeight="1" x14ac:dyDescent="0.15"/>
    <row r="68" s="2" customFormat="1" ht="24.95" customHeight="1" x14ac:dyDescent="0.15"/>
    <row r="69" s="2" customFormat="1" ht="24.95" customHeight="1" x14ac:dyDescent="0.15"/>
    <row r="70" s="2" customFormat="1" ht="24.95" customHeight="1" x14ac:dyDescent="0.15"/>
    <row r="71" s="2" customFormat="1" ht="24.95" customHeight="1" x14ac:dyDescent="0.15"/>
    <row r="72" s="2" customFormat="1" ht="24.95" customHeight="1" x14ac:dyDescent="0.15"/>
    <row r="73" s="2" customFormat="1" ht="24.95" customHeight="1" x14ac:dyDescent="0.15"/>
    <row r="74" s="2" customFormat="1" ht="24.95" customHeight="1" x14ac:dyDescent="0.15"/>
    <row r="75" s="2" customFormat="1" ht="24.95" customHeight="1" x14ac:dyDescent="0.15"/>
    <row r="76" s="2" customFormat="1" ht="24.95" customHeight="1" x14ac:dyDescent="0.15"/>
    <row r="77" s="2" customFormat="1" ht="24.95" customHeight="1" x14ac:dyDescent="0.15"/>
    <row r="78" s="2" customFormat="1" ht="24.95" customHeight="1" x14ac:dyDescent="0.15"/>
    <row r="79" s="2" customFormat="1" ht="24.95" customHeight="1" x14ac:dyDescent="0.15"/>
    <row r="80" s="2" customFormat="1" ht="24.95" customHeight="1" x14ac:dyDescent="0.15"/>
    <row r="81" s="2" customFormat="1" ht="24.95" customHeight="1" x14ac:dyDescent="0.15"/>
    <row r="82" s="2" customFormat="1" ht="24.95" customHeight="1" x14ac:dyDescent="0.15"/>
    <row r="83" s="2" customFormat="1" ht="24.95" customHeight="1" x14ac:dyDescent="0.15"/>
    <row r="84" s="2" customFormat="1" ht="24.95" customHeight="1" x14ac:dyDescent="0.15"/>
    <row r="85" s="2" customFormat="1" ht="24.95" customHeight="1" x14ac:dyDescent="0.15"/>
    <row r="86" s="2" customFormat="1" ht="24.95" customHeight="1" x14ac:dyDescent="0.15"/>
    <row r="87" s="2" customFormat="1" ht="24.95" customHeight="1" x14ac:dyDescent="0.15"/>
    <row r="88" s="2" customFormat="1" ht="24.95" customHeight="1" x14ac:dyDescent="0.15"/>
    <row r="89" s="2" customFormat="1" ht="24.95" customHeight="1" x14ac:dyDescent="0.15"/>
    <row r="90" s="2" customFormat="1" ht="24.95" customHeight="1" x14ac:dyDescent="0.15"/>
    <row r="91" s="2" customFormat="1" ht="24.95" customHeight="1" x14ac:dyDescent="0.15"/>
    <row r="92" s="2" customFormat="1" ht="24.95" customHeight="1" x14ac:dyDescent="0.15"/>
    <row r="93" s="2" customFormat="1" ht="24.95" customHeight="1" x14ac:dyDescent="0.15"/>
    <row r="94" s="2" customFormat="1" ht="24.95" customHeight="1" x14ac:dyDescent="0.15"/>
    <row r="95" s="2" customFormat="1" ht="24.95" customHeight="1" x14ac:dyDescent="0.15"/>
    <row r="96" s="2" customFormat="1" ht="24.95" customHeight="1" x14ac:dyDescent="0.15"/>
    <row r="97" s="2" customFormat="1" ht="24.95" customHeight="1" x14ac:dyDescent="0.15"/>
    <row r="98" s="3" customFormat="1" ht="24.95" customHeight="1" x14ac:dyDescent="0.15"/>
    <row r="99" s="3" customFormat="1" ht="24.95" customHeight="1" x14ac:dyDescent="0.15"/>
    <row r="100" ht="24.95" customHeight="1" x14ac:dyDescent="0.15"/>
    <row r="101" ht="24.95" customHeight="1" x14ac:dyDescent="0.15"/>
    <row r="102" ht="24.95" customHeight="1" x14ac:dyDescent="0.15"/>
    <row r="103" ht="24.95" customHeight="1" x14ac:dyDescent="0.15"/>
    <row r="104" ht="24.95" customHeight="1" x14ac:dyDescent="0.15"/>
    <row r="105" ht="24.95" customHeight="1" x14ac:dyDescent="0.15"/>
    <row r="106" ht="24.95" customHeight="1" x14ac:dyDescent="0.15"/>
    <row r="107" ht="24.95" customHeight="1" x14ac:dyDescent="0.15"/>
    <row r="108" ht="24.95" customHeight="1" x14ac:dyDescent="0.15"/>
    <row r="109" ht="24.95" customHeight="1" x14ac:dyDescent="0.15"/>
    <row r="110" ht="24.95" customHeight="1" x14ac:dyDescent="0.15"/>
  </sheetData>
  <sheetProtection algorithmName="SHA-512" hashValue="72foWoJwFPKEwLW2QSh8gp60HNgv5GUAUF+O8uf40lHUO+AmVJ11qmlrdCc0vb7lY2asm6Ipa8g/UC07gPR7tw==" saltValue="Cq5DrpPh4n+TLk25Ofj6wQ==" spinCount="100000" sheet="1" selectLockedCells="1"/>
  <mergeCells count="273">
    <mergeCell ref="AD46:AE46"/>
    <mergeCell ref="AD47:AE47"/>
    <mergeCell ref="L8:M8"/>
    <mergeCell ref="AB9:AC9"/>
    <mergeCell ref="AB42:AE42"/>
    <mergeCell ref="L42:AA42"/>
    <mergeCell ref="Z15:AA15"/>
    <mergeCell ref="AB15:AC15"/>
    <mergeCell ref="AD15:AE15"/>
    <mergeCell ref="B15:Y15"/>
    <mergeCell ref="Z23:AA23"/>
    <mergeCell ref="AB23:AC23"/>
    <mergeCell ref="AD23:AE23"/>
    <mergeCell ref="Z34:AA34"/>
    <mergeCell ref="AB34:AC34"/>
    <mergeCell ref="AD34:AE34"/>
    <mergeCell ref="L34:Y34"/>
    <mergeCell ref="X22:Y22"/>
    <mergeCell ref="Z22:AA22"/>
    <mergeCell ref="AB22:AC22"/>
    <mergeCell ref="AD22:AE22"/>
    <mergeCell ref="X21:Y21"/>
    <mergeCell ref="Z21:AA21"/>
    <mergeCell ref="AB21:AC21"/>
    <mergeCell ref="AD21:AE21"/>
    <mergeCell ref="B2:AE2"/>
    <mergeCell ref="V4:Y4"/>
    <mergeCell ref="Z4:AA4"/>
    <mergeCell ref="AB4:AC4"/>
    <mergeCell ref="B5:C7"/>
    <mergeCell ref="D5:G5"/>
    <mergeCell ref="H5:I7"/>
    <mergeCell ref="J5:M5"/>
    <mergeCell ref="N5:O7"/>
    <mergeCell ref="P5:Q7"/>
    <mergeCell ref="R5:Y5"/>
    <mergeCell ref="Z5:AA7"/>
    <mergeCell ref="AB5:AC7"/>
    <mergeCell ref="AD5:AE7"/>
    <mergeCell ref="D6:E7"/>
    <mergeCell ref="F6:G7"/>
    <mergeCell ref="J6:K7"/>
    <mergeCell ref="L6:M7"/>
    <mergeCell ref="R6:S7"/>
    <mergeCell ref="T6:Y6"/>
    <mergeCell ref="AD9:AE9"/>
    <mergeCell ref="N10:O10"/>
    <mergeCell ref="P10:Q10"/>
    <mergeCell ref="AI6:AJ6"/>
    <mergeCell ref="AM6:AN6"/>
    <mergeCell ref="AP6:AQ6"/>
    <mergeCell ref="AS6:AT6"/>
    <mergeCell ref="T7:U7"/>
    <mergeCell ref="V7:W7"/>
    <mergeCell ref="X7:Y7"/>
    <mergeCell ref="R9:S9"/>
    <mergeCell ref="T9:U9"/>
    <mergeCell ref="V9:W9"/>
    <mergeCell ref="X9:Y9"/>
    <mergeCell ref="Z9:AA9"/>
    <mergeCell ref="Z8:AA8"/>
    <mergeCell ref="AB8:AC8"/>
    <mergeCell ref="AD8:AE8"/>
    <mergeCell ref="R8:S8"/>
    <mergeCell ref="T8:U8"/>
    <mergeCell ref="V8:W8"/>
    <mergeCell ref="X8:Y8"/>
    <mergeCell ref="B8:C8"/>
    <mergeCell ref="D8:E8"/>
    <mergeCell ref="F8:G8"/>
    <mergeCell ref="H8:I8"/>
    <mergeCell ref="J8:K8"/>
    <mergeCell ref="N8:O8"/>
    <mergeCell ref="P8:Q8"/>
    <mergeCell ref="F10:G10"/>
    <mergeCell ref="T11:U11"/>
    <mergeCell ref="V11:W11"/>
    <mergeCell ref="X11:Y11"/>
    <mergeCell ref="B9:C9"/>
    <mergeCell ref="D9:E9"/>
    <mergeCell ref="F9:G9"/>
    <mergeCell ref="H9:I9"/>
    <mergeCell ref="J9:K9"/>
    <mergeCell ref="L9:M9"/>
    <mergeCell ref="N9:O9"/>
    <mergeCell ref="P9:Q9"/>
    <mergeCell ref="Z11:AA11"/>
    <mergeCell ref="AB11:AC11"/>
    <mergeCell ref="AD11:AE11"/>
    <mergeCell ref="AD10:AE10"/>
    <mergeCell ref="B11:C11"/>
    <mergeCell ref="D11:E11"/>
    <mergeCell ref="F11:G11"/>
    <mergeCell ref="H11:I11"/>
    <mergeCell ref="J11:K11"/>
    <mergeCell ref="L11:M11"/>
    <mergeCell ref="N11:O11"/>
    <mergeCell ref="P11:Q11"/>
    <mergeCell ref="R11:S11"/>
    <mergeCell ref="R10:S10"/>
    <mergeCell ref="T10:U10"/>
    <mergeCell ref="V10:W10"/>
    <mergeCell ref="X10:Y10"/>
    <mergeCell ref="Z10:AA10"/>
    <mergeCell ref="AB10:AC10"/>
    <mergeCell ref="B10:C10"/>
    <mergeCell ref="D10:E10"/>
    <mergeCell ref="H10:I10"/>
    <mergeCell ref="J10:K10"/>
    <mergeCell ref="L10:M10"/>
    <mergeCell ref="B13:C13"/>
    <mergeCell ref="D13:E13"/>
    <mergeCell ref="F13:G13"/>
    <mergeCell ref="H13:I13"/>
    <mergeCell ref="J13:K13"/>
    <mergeCell ref="L13:M13"/>
    <mergeCell ref="N13:O13"/>
    <mergeCell ref="N12:O12"/>
    <mergeCell ref="P12:Q12"/>
    <mergeCell ref="B12:C12"/>
    <mergeCell ref="D12:E12"/>
    <mergeCell ref="F12:G12"/>
    <mergeCell ref="H12:I12"/>
    <mergeCell ref="J12:K12"/>
    <mergeCell ref="L12:M12"/>
    <mergeCell ref="P13:Q13"/>
    <mergeCell ref="Z12:AA12"/>
    <mergeCell ref="AB12:AC12"/>
    <mergeCell ref="AD12:AE12"/>
    <mergeCell ref="R12:S12"/>
    <mergeCell ref="T12:U12"/>
    <mergeCell ref="V12:W12"/>
    <mergeCell ref="X12:Y12"/>
    <mergeCell ref="AB13:AC13"/>
    <mergeCell ref="AD13:AE13"/>
    <mergeCell ref="AI19:AJ19"/>
    <mergeCell ref="AS19:AT19"/>
    <mergeCell ref="AD14:AE14"/>
    <mergeCell ref="X18:AC18"/>
    <mergeCell ref="R13:S13"/>
    <mergeCell ref="T13:U13"/>
    <mergeCell ref="V13:W13"/>
    <mergeCell ref="X13:Y13"/>
    <mergeCell ref="Z13:AA13"/>
    <mergeCell ref="AS16:AT16"/>
    <mergeCell ref="R14:S14"/>
    <mergeCell ref="T14:U14"/>
    <mergeCell ref="V14:W14"/>
    <mergeCell ref="X14:Y14"/>
    <mergeCell ref="Z14:AA14"/>
    <mergeCell ref="AB14:AC14"/>
    <mergeCell ref="B14:C14"/>
    <mergeCell ref="D14:E14"/>
    <mergeCell ref="F14:G14"/>
    <mergeCell ref="H14:I14"/>
    <mergeCell ref="J14:K14"/>
    <mergeCell ref="L14:M14"/>
    <mergeCell ref="N14:O14"/>
    <mergeCell ref="P14:Q14"/>
    <mergeCell ref="AD18:AE20"/>
    <mergeCell ref="X19:Y20"/>
    <mergeCell ref="Z19:AA20"/>
    <mergeCell ref="AB19:AC20"/>
    <mergeCell ref="X26:AC26"/>
    <mergeCell ref="AD26:AE28"/>
    <mergeCell ref="X27:Y28"/>
    <mergeCell ref="Z27:AA28"/>
    <mergeCell ref="AB27:AC28"/>
    <mergeCell ref="AI27:AJ27"/>
    <mergeCell ref="L26:M28"/>
    <mergeCell ref="N26:O28"/>
    <mergeCell ref="P26:Q28"/>
    <mergeCell ref="R26:S28"/>
    <mergeCell ref="T26:U28"/>
    <mergeCell ref="V26:W28"/>
    <mergeCell ref="X29:Y29"/>
    <mergeCell ref="Z29:AA29"/>
    <mergeCell ref="AB29:AC29"/>
    <mergeCell ref="AD29:AE29"/>
    <mergeCell ref="L30:M30"/>
    <mergeCell ref="N30:O30"/>
    <mergeCell ref="P30:Q30"/>
    <mergeCell ref="R30:S30"/>
    <mergeCell ref="T30:U30"/>
    <mergeCell ref="V30:W30"/>
    <mergeCell ref="L29:M29"/>
    <mergeCell ref="N29:O29"/>
    <mergeCell ref="P29:Q29"/>
    <mergeCell ref="R29:S29"/>
    <mergeCell ref="T29:U29"/>
    <mergeCell ref="V29:W29"/>
    <mergeCell ref="X30:Y30"/>
    <mergeCell ref="Z30:AA30"/>
    <mergeCell ref="AB30:AC30"/>
    <mergeCell ref="AD30:AE30"/>
    <mergeCell ref="AD31:AE31"/>
    <mergeCell ref="L32:M32"/>
    <mergeCell ref="N32:O32"/>
    <mergeCell ref="P32:Q32"/>
    <mergeCell ref="R32:S32"/>
    <mergeCell ref="T32:U32"/>
    <mergeCell ref="V32:W32"/>
    <mergeCell ref="X33:Y33"/>
    <mergeCell ref="Z33:AA33"/>
    <mergeCell ref="AB33:AC33"/>
    <mergeCell ref="AD33:AE33"/>
    <mergeCell ref="L31:M31"/>
    <mergeCell ref="N31:O31"/>
    <mergeCell ref="P31:Q31"/>
    <mergeCell ref="R31:S31"/>
    <mergeCell ref="T31:U31"/>
    <mergeCell ref="V31:W31"/>
    <mergeCell ref="X31:Y31"/>
    <mergeCell ref="Z31:AA31"/>
    <mergeCell ref="AB31:AC31"/>
    <mergeCell ref="X32:Y32"/>
    <mergeCell ref="Z32:AA32"/>
    <mergeCell ref="AB32:AC32"/>
    <mergeCell ref="AD32:AE32"/>
    <mergeCell ref="B45:C48"/>
    <mergeCell ref="AC45:AD45"/>
    <mergeCell ref="AA46:AC46"/>
    <mergeCell ref="AA47:AC47"/>
    <mergeCell ref="L37:M39"/>
    <mergeCell ref="N37:S38"/>
    <mergeCell ref="T37:W39"/>
    <mergeCell ref="X37:AA39"/>
    <mergeCell ref="AB37:AE39"/>
    <mergeCell ref="N39:P39"/>
    <mergeCell ref="Q39:S39"/>
    <mergeCell ref="N40:P40"/>
    <mergeCell ref="Q40:S40"/>
    <mergeCell ref="X41:AA41"/>
    <mergeCell ref="AB41:AE41"/>
    <mergeCell ref="J45:L45"/>
    <mergeCell ref="O45:P45"/>
    <mergeCell ref="T40:W40"/>
    <mergeCell ref="X40:AA40"/>
    <mergeCell ref="AB40:AE40"/>
    <mergeCell ref="N41:P41"/>
    <mergeCell ref="Q41:S41"/>
    <mergeCell ref="T41:W41"/>
    <mergeCell ref="S45:T45"/>
    <mergeCell ref="L40:M40"/>
    <mergeCell ref="L41:M41"/>
    <mergeCell ref="L33:M33"/>
    <mergeCell ref="N33:O33"/>
    <mergeCell ref="P33:Q33"/>
    <mergeCell ref="R33:S33"/>
    <mergeCell ref="T33:U33"/>
    <mergeCell ref="V33:W33"/>
    <mergeCell ref="AA48:AC48"/>
    <mergeCell ref="W45:X45"/>
    <mergeCell ref="L22:M22"/>
    <mergeCell ref="N22:O22"/>
    <mergeCell ref="P22:Q22"/>
    <mergeCell ref="R22:S22"/>
    <mergeCell ref="T22:U22"/>
    <mergeCell ref="V22:W22"/>
    <mergeCell ref="L23:Y23"/>
    <mergeCell ref="L18:M20"/>
    <mergeCell ref="N18:Q19"/>
    <mergeCell ref="R18:S20"/>
    <mergeCell ref="T18:U20"/>
    <mergeCell ref="V18:W20"/>
    <mergeCell ref="N20:O20"/>
    <mergeCell ref="P20:Q20"/>
    <mergeCell ref="L21:M21"/>
    <mergeCell ref="N21:O21"/>
    <mergeCell ref="P21:Q21"/>
    <mergeCell ref="R21:S21"/>
    <mergeCell ref="T21:U21"/>
    <mergeCell ref="V21:W21"/>
  </mergeCells>
  <phoneticPr fontId="4"/>
  <conditionalFormatting sqref="B8:Y14">
    <cfRule type="expression" dxfId="47" priority="183" stopIfTrue="1">
      <formula>$AH$3&lt;&gt;2</formula>
    </cfRule>
  </conditionalFormatting>
  <conditionalFormatting sqref="J45">
    <cfRule type="expression" dxfId="46" priority="1288" stopIfTrue="1">
      <formula>$J$45=0</formula>
    </cfRule>
  </conditionalFormatting>
  <conditionalFormatting sqref="J45:L45">
    <cfRule type="expression" dxfId="45" priority="359">
      <formula>$AH$3&lt;&gt;2</formula>
    </cfRule>
  </conditionalFormatting>
  <conditionalFormatting sqref="L29:Q33">
    <cfRule type="expression" dxfId="44" priority="101" stopIfTrue="1">
      <formula>$AH$3&lt;&gt;2</formula>
    </cfRule>
  </conditionalFormatting>
  <conditionalFormatting sqref="L21:Y22">
    <cfRule type="expression" dxfId="43" priority="155" stopIfTrue="1">
      <formula>$AH$3&lt;&gt;2</formula>
    </cfRule>
  </conditionalFormatting>
  <conditionalFormatting sqref="L40:AA41">
    <cfRule type="expression" dxfId="42" priority="63" stopIfTrue="1">
      <formula>$AH$3&lt;&gt;2</formula>
    </cfRule>
  </conditionalFormatting>
  <conditionalFormatting sqref="O45:P45">
    <cfRule type="expression" dxfId="41" priority="358">
      <formula>$AH$3&lt;&gt;2</formula>
    </cfRule>
    <cfRule type="expression" dxfId="40" priority="1289" stopIfTrue="1">
      <formula>$O$45=0</formula>
    </cfRule>
  </conditionalFormatting>
  <conditionalFormatting sqref="R29:S33">
    <cfRule type="expression" dxfId="39" priority="11">
      <formula>$AH$3&lt;&gt;2</formula>
    </cfRule>
  </conditionalFormatting>
  <conditionalFormatting sqref="S45:T45">
    <cfRule type="expression" dxfId="38" priority="357">
      <formula>$AH$3&lt;&gt;2</formula>
    </cfRule>
    <cfRule type="expression" dxfId="37" priority="1287" stopIfTrue="1">
      <formula>$S$45=0</formula>
    </cfRule>
  </conditionalFormatting>
  <conditionalFormatting sqref="T8:Y14">
    <cfRule type="expression" dxfId="36" priority="351">
      <formula>$AL8=TRUE</formula>
    </cfRule>
  </conditionalFormatting>
  <conditionalFormatting sqref="T29:Y33">
    <cfRule type="expression" dxfId="35" priority="95" stopIfTrue="1">
      <formula>$AH$3&lt;&gt;2</formula>
    </cfRule>
  </conditionalFormatting>
  <conditionalFormatting sqref="W45:X45">
    <cfRule type="expression" dxfId="34" priority="356">
      <formula>$AH$3&lt;&gt;2</formula>
    </cfRule>
  </conditionalFormatting>
  <conditionalFormatting sqref="Z4:AC4">
    <cfRule type="expression" dxfId="33" priority="61">
      <formula>$AH$3&lt;&gt;2</formula>
    </cfRule>
  </conditionalFormatting>
  <conditionalFormatting sqref="Z8:AE15">
    <cfRule type="expression" dxfId="32" priority="37">
      <formula>$AH$3&lt;&gt;2</formula>
    </cfRule>
  </conditionalFormatting>
  <conditionalFormatting sqref="Z21:AE23">
    <cfRule type="expression" dxfId="31" priority="28">
      <formula>$AH$3&lt;&gt;2</formula>
    </cfRule>
  </conditionalFormatting>
  <conditionalFormatting sqref="Z29:AE34">
    <cfRule type="expression" dxfId="30" priority="5">
      <formula>$AH$3&lt;&gt;2</formula>
    </cfRule>
  </conditionalFormatting>
  <conditionalFormatting sqref="AA46:AC48">
    <cfRule type="expression" dxfId="29" priority="1">
      <formula>$AH$3&lt;&gt;2</formula>
    </cfRule>
  </conditionalFormatting>
  <conditionalFormatting sqref="AB40:AE41">
    <cfRule type="expression" dxfId="28" priority="3">
      <formula>$AH$3&lt;&gt;2</formula>
    </cfRule>
  </conditionalFormatting>
  <conditionalFormatting sqref="AC45:AD45">
    <cfRule type="expression" dxfId="27" priority="355">
      <formula>$AH$3&lt;&gt;2</formula>
    </cfRule>
  </conditionalFormatting>
  <conditionalFormatting sqref="AE8:AE14">
    <cfRule type="expression" dxfId="26" priority="395">
      <formula>$AH$3&lt;&gt;2</formula>
    </cfRule>
  </conditionalFormatting>
  <conditionalFormatting sqref="AE40:AE42">
    <cfRule type="expression" dxfId="25" priority="360">
      <formula>$AH$3&lt;&gt;2</formula>
    </cfRule>
  </conditionalFormatting>
  <dataValidations count="3">
    <dataValidation type="list" showInputMessage="1" showErrorMessage="1" sqref="V29:W33 X40:X41 P8:Q14 V21:W22" xr:uid="{00000000-0002-0000-0800-000000000000}">
      <formula1>"1.0,0.7,0.05,0.15,0"</formula1>
    </dataValidation>
    <dataValidation type="list" allowBlank="1" showInputMessage="1" showErrorMessage="1" sqref="N8:N14 T21:T22" xr:uid="{00000000-0002-0000-0800-000001000000}">
      <formula1>"　,雨戸,ｼｬｯﾀｰ,障子,風除室"</formula1>
    </dataValidation>
    <dataValidation type="list" allowBlank="1" showInputMessage="1" showErrorMessage="1" sqref="T40:T41" xr:uid="{00000000-0002-0000-0800-000002000000}">
      <formula1>"4.55,17.0"</formula1>
    </dataValidation>
  </dataValidations>
  <pageMargins left="0.70866141732283472" right="0.70866141732283472" top="0.74803149606299213" bottom="0.74803149606299213" header="0.31496062992125984" footer="0.31496062992125984"/>
  <pageSetup paperSize="9" scale="76" orientation="portrait" r:id="rId1"/>
  <headerFooter>
    <oddHeader xml:space="preserve">&amp;RVer3.6
</oddHeader>
    <oddFooter>&amp;Cⓒ　2022 hyoukakyoukai.All right reserved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01" r:id="rId4" name="Check Box 1">
              <controlPr defaultSize="0" autoFill="0" autoLine="0" autoPict="0">
                <anchor moveWithCells="1">
                  <from>
                    <xdr:col>17</xdr:col>
                    <xdr:colOff>190500</xdr:colOff>
                    <xdr:row>7</xdr:row>
                    <xdr:rowOff>47625</xdr:rowOff>
                  </from>
                  <to>
                    <xdr:col>18</xdr:col>
                    <xdr:colOff>200025</xdr:colOff>
                    <xdr:row>7</xdr:row>
                    <xdr:rowOff>257175</xdr:rowOff>
                  </to>
                </anchor>
              </controlPr>
            </control>
          </mc:Choice>
        </mc:AlternateContent>
        <mc:AlternateContent xmlns:mc="http://schemas.openxmlformats.org/markup-compatibility/2006">
          <mc:Choice Requires="x14">
            <control shapeId="153602" r:id="rId5" name="Check Box 2">
              <controlPr defaultSize="0" autoFill="0" autoLine="0" autoPict="0">
                <anchor moveWithCells="1">
                  <from>
                    <xdr:col>17</xdr:col>
                    <xdr:colOff>190500</xdr:colOff>
                    <xdr:row>8</xdr:row>
                    <xdr:rowOff>47625</xdr:rowOff>
                  </from>
                  <to>
                    <xdr:col>18</xdr:col>
                    <xdr:colOff>200025</xdr:colOff>
                    <xdr:row>8</xdr:row>
                    <xdr:rowOff>257175</xdr:rowOff>
                  </to>
                </anchor>
              </controlPr>
            </control>
          </mc:Choice>
        </mc:AlternateContent>
        <mc:AlternateContent xmlns:mc="http://schemas.openxmlformats.org/markup-compatibility/2006">
          <mc:Choice Requires="x14">
            <control shapeId="153603" r:id="rId6" name="Check Box 3">
              <controlPr defaultSize="0" autoFill="0" autoLine="0" autoPict="0">
                <anchor moveWithCells="1">
                  <from>
                    <xdr:col>17</xdr:col>
                    <xdr:colOff>190500</xdr:colOff>
                    <xdr:row>11</xdr:row>
                    <xdr:rowOff>47625</xdr:rowOff>
                  </from>
                  <to>
                    <xdr:col>18</xdr:col>
                    <xdr:colOff>200025</xdr:colOff>
                    <xdr:row>11</xdr:row>
                    <xdr:rowOff>257175</xdr:rowOff>
                  </to>
                </anchor>
              </controlPr>
            </control>
          </mc:Choice>
        </mc:AlternateContent>
        <mc:AlternateContent xmlns:mc="http://schemas.openxmlformats.org/markup-compatibility/2006">
          <mc:Choice Requires="x14">
            <control shapeId="153604" r:id="rId7" name="Check Box 4">
              <controlPr defaultSize="0" autoFill="0" autoLine="0" autoPict="0">
                <anchor moveWithCells="1">
                  <from>
                    <xdr:col>17</xdr:col>
                    <xdr:colOff>190500</xdr:colOff>
                    <xdr:row>12</xdr:row>
                    <xdr:rowOff>38100</xdr:rowOff>
                  </from>
                  <to>
                    <xdr:col>18</xdr:col>
                    <xdr:colOff>200025</xdr:colOff>
                    <xdr:row>12</xdr:row>
                    <xdr:rowOff>247650</xdr:rowOff>
                  </to>
                </anchor>
              </controlPr>
            </control>
          </mc:Choice>
        </mc:AlternateContent>
        <mc:AlternateContent xmlns:mc="http://schemas.openxmlformats.org/markup-compatibility/2006">
          <mc:Choice Requires="x14">
            <control shapeId="153605" r:id="rId8" name="Check Box 5">
              <controlPr defaultSize="0" autoFill="0" autoLine="0" autoPict="0">
                <anchor moveWithCells="1">
                  <from>
                    <xdr:col>17</xdr:col>
                    <xdr:colOff>190500</xdr:colOff>
                    <xdr:row>13</xdr:row>
                    <xdr:rowOff>47625</xdr:rowOff>
                  </from>
                  <to>
                    <xdr:col>18</xdr:col>
                    <xdr:colOff>200025</xdr:colOff>
                    <xdr:row>13</xdr:row>
                    <xdr:rowOff>257175</xdr:rowOff>
                  </to>
                </anchor>
              </controlPr>
            </control>
          </mc:Choice>
        </mc:AlternateContent>
        <mc:AlternateContent xmlns:mc="http://schemas.openxmlformats.org/markup-compatibility/2006">
          <mc:Choice Requires="x14">
            <control shapeId="153606" r:id="rId9" name="Check Box 6">
              <controlPr defaultSize="0" autoFill="0" autoLine="0" autoPict="0">
                <anchor moveWithCells="1">
                  <from>
                    <xdr:col>23</xdr:col>
                    <xdr:colOff>190500</xdr:colOff>
                    <xdr:row>28</xdr:row>
                    <xdr:rowOff>47625</xdr:rowOff>
                  </from>
                  <to>
                    <xdr:col>24</xdr:col>
                    <xdr:colOff>200025</xdr:colOff>
                    <xdr:row>28</xdr:row>
                    <xdr:rowOff>257175</xdr:rowOff>
                  </to>
                </anchor>
              </controlPr>
            </control>
          </mc:Choice>
        </mc:AlternateContent>
        <mc:AlternateContent xmlns:mc="http://schemas.openxmlformats.org/markup-compatibility/2006">
          <mc:Choice Requires="x14">
            <control shapeId="153607" r:id="rId10" name="Check Box 7">
              <controlPr defaultSize="0" autoFill="0" autoLine="0" autoPict="0">
                <anchor moveWithCells="1">
                  <from>
                    <xdr:col>23</xdr:col>
                    <xdr:colOff>190500</xdr:colOff>
                    <xdr:row>29</xdr:row>
                    <xdr:rowOff>47625</xdr:rowOff>
                  </from>
                  <to>
                    <xdr:col>24</xdr:col>
                    <xdr:colOff>200025</xdr:colOff>
                    <xdr:row>29</xdr:row>
                    <xdr:rowOff>257175</xdr:rowOff>
                  </to>
                </anchor>
              </controlPr>
            </control>
          </mc:Choice>
        </mc:AlternateContent>
        <mc:AlternateContent xmlns:mc="http://schemas.openxmlformats.org/markup-compatibility/2006">
          <mc:Choice Requires="x14">
            <control shapeId="153608" r:id="rId11" name="Check Box 8">
              <controlPr defaultSize="0" autoFill="0" autoLine="0" autoPict="0">
                <anchor moveWithCells="1">
                  <from>
                    <xdr:col>23</xdr:col>
                    <xdr:colOff>190500</xdr:colOff>
                    <xdr:row>32</xdr:row>
                    <xdr:rowOff>38100</xdr:rowOff>
                  </from>
                  <to>
                    <xdr:col>24</xdr:col>
                    <xdr:colOff>200025</xdr:colOff>
                    <xdr:row>32</xdr:row>
                    <xdr:rowOff>247650</xdr:rowOff>
                  </to>
                </anchor>
              </controlPr>
            </control>
          </mc:Choice>
        </mc:AlternateContent>
        <mc:AlternateContent xmlns:mc="http://schemas.openxmlformats.org/markup-compatibility/2006">
          <mc:Choice Requires="x14">
            <control shapeId="153609" r:id="rId12" name="Check Box 9">
              <controlPr defaultSize="0" autoFill="0" autoLine="0" autoPict="0">
                <anchor moveWithCells="1">
                  <from>
                    <xdr:col>17</xdr:col>
                    <xdr:colOff>190500</xdr:colOff>
                    <xdr:row>9</xdr:row>
                    <xdr:rowOff>47625</xdr:rowOff>
                  </from>
                  <to>
                    <xdr:col>18</xdr:col>
                    <xdr:colOff>200025</xdr:colOff>
                    <xdr:row>9</xdr:row>
                    <xdr:rowOff>257175</xdr:rowOff>
                  </to>
                </anchor>
              </controlPr>
            </control>
          </mc:Choice>
        </mc:AlternateContent>
        <mc:AlternateContent xmlns:mc="http://schemas.openxmlformats.org/markup-compatibility/2006">
          <mc:Choice Requires="x14">
            <control shapeId="153610" r:id="rId13" name="Check Box 10">
              <controlPr defaultSize="0" autoFill="0" autoLine="0" autoPict="0">
                <anchor moveWithCells="1">
                  <from>
                    <xdr:col>17</xdr:col>
                    <xdr:colOff>190500</xdr:colOff>
                    <xdr:row>10</xdr:row>
                    <xdr:rowOff>47625</xdr:rowOff>
                  </from>
                  <to>
                    <xdr:col>18</xdr:col>
                    <xdr:colOff>200025</xdr:colOff>
                    <xdr:row>10</xdr:row>
                    <xdr:rowOff>257175</xdr:rowOff>
                  </to>
                </anchor>
              </controlPr>
            </control>
          </mc:Choice>
        </mc:AlternateContent>
        <mc:AlternateContent xmlns:mc="http://schemas.openxmlformats.org/markup-compatibility/2006">
          <mc:Choice Requires="x14">
            <control shapeId="153611" r:id="rId14" name="Check Box 11">
              <controlPr defaultSize="0" autoFill="0" autoLine="0" autoPict="0">
                <anchor moveWithCells="1">
                  <from>
                    <xdr:col>23</xdr:col>
                    <xdr:colOff>190500</xdr:colOff>
                    <xdr:row>30</xdr:row>
                    <xdr:rowOff>47625</xdr:rowOff>
                  </from>
                  <to>
                    <xdr:col>24</xdr:col>
                    <xdr:colOff>200025</xdr:colOff>
                    <xdr:row>30</xdr:row>
                    <xdr:rowOff>257175</xdr:rowOff>
                  </to>
                </anchor>
              </controlPr>
            </control>
          </mc:Choice>
        </mc:AlternateContent>
        <mc:AlternateContent xmlns:mc="http://schemas.openxmlformats.org/markup-compatibility/2006">
          <mc:Choice Requires="x14">
            <control shapeId="153612" r:id="rId15" name="Check Box 12">
              <controlPr defaultSize="0" autoFill="0" autoLine="0" autoPict="0">
                <anchor moveWithCells="1">
                  <from>
                    <xdr:col>23</xdr:col>
                    <xdr:colOff>190500</xdr:colOff>
                    <xdr:row>31</xdr:row>
                    <xdr:rowOff>47625</xdr:rowOff>
                  </from>
                  <to>
                    <xdr:col>24</xdr:col>
                    <xdr:colOff>200025</xdr:colOff>
                    <xdr:row>31</xdr:row>
                    <xdr:rowOff>257175</xdr:rowOff>
                  </to>
                </anchor>
              </controlPr>
            </control>
          </mc:Choice>
        </mc:AlternateContent>
        <mc:AlternateContent xmlns:mc="http://schemas.openxmlformats.org/markup-compatibility/2006">
          <mc:Choice Requires="x14">
            <control shapeId="153613" r:id="rId16" name="Check Box 13">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3614" r:id="rId17" name="Check Box 14">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mc:AlternateContent xmlns:mc="http://schemas.openxmlformats.org/markup-compatibility/2006">
          <mc:Choice Requires="x14">
            <control shapeId="153615" r:id="rId18" name="Check Box 15">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3616" r:id="rId19" name="Check Box 16">
              <controlPr defaultSize="0" autoFill="0" autoLine="0" autoPict="0">
                <anchor moveWithCells="1">
                  <from>
                    <xdr:col>9</xdr:col>
                    <xdr:colOff>190500</xdr:colOff>
                    <xdr:row>8</xdr:row>
                    <xdr:rowOff>47625</xdr:rowOff>
                  </from>
                  <to>
                    <xdr:col>10</xdr:col>
                    <xdr:colOff>200025</xdr:colOff>
                    <xdr:row>8</xdr:row>
                    <xdr:rowOff>257175</xdr:rowOff>
                  </to>
                </anchor>
              </controlPr>
            </control>
          </mc:Choice>
        </mc:AlternateContent>
        <mc:AlternateContent xmlns:mc="http://schemas.openxmlformats.org/markup-compatibility/2006">
          <mc:Choice Requires="x14">
            <control shapeId="153617" r:id="rId20" name="Check Box 17">
              <controlPr defaultSize="0" autoFill="0" autoLine="0" autoPict="0">
                <anchor moveWithCells="1">
                  <from>
                    <xdr:col>9</xdr:col>
                    <xdr:colOff>190500</xdr:colOff>
                    <xdr:row>9</xdr:row>
                    <xdr:rowOff>47625</xdr:rowOff>
                  </from>
                  <to>
                    <xdr:col>10</xdr:col>
                    <xdr:colOff>200025</xdr:colOff>
                    <xdr:row>9</xdr:row>
                    <xdr:rowOff>257175</xdr:rowOff>
                  </to>
                </anchor>
              </controlPr>
            </control>
          </mc:Choice>
        </mc:AlternateContent>
        <mc:AlternateContent xmlns:mc="http://schemas.openxmlformats.org/markup-compatibility/2006">
          <mc:Choice Requires="x14">
            <control shapeId="153618" r:id="rId21" name="Check Box 18">
              <controlPr defaultSize="0" autoFill="0" autoLine="0" autoPict="0">
                <anchor moveWithCells="1">
                  <from>
                    <xdr:col>9</xdr:col>
                    <xdr:colOff>190500</xdr:colOff>
                    <xdr:row>10</xdr:row>
                    <xdr:rowOff>47625</xdr:rowOff>
                  </from>
                  <to>
                    <xdr:col>10</xdr:col>
                    <xdr:colOff>200025</xdr:colOff>
                    <xdr:row>10</xdr:row>
                    <xdr:rowOff>257175</xdr:rowOff>
                  </to>
                </anchor>
              </controlPr>
            </control>
          </mc:Choice>
        </mc:AlternateContent>
        <mc:AlternateContent xmlns:mc="http://schemas.openxmlformats.org/markup-compatibility/2006">
          <mc:Choice Requires="x14">
            <control shapeId="153619" r:id="rId22" name="Check Box 19">
              <controlPr defaultSize="0" autoFill="0" autoLine="0" autoPict="0">
                <anchor moveWithCells="1">
                  <from>
                    <xdr:col>9</xdr:col>
                    <xdr:colOff>190500</xdr:colOff>
                    <xdr:row>13</xdr:row>
                    <xdr:rowOff>38100</xdr:rowOff>
                  </from>
                  <to>
                    <xdr:col>10</xdr:col>
                    <xdr:colOff>200025</xdr:colOff>
                    <xdr:row>13</xdr:row>
                    <xdr:rowOff>247650</xdr:rowOff>
                  </to>
                </anchor>
              </controlPr>
            </control>
          </mc:Choice>
        </mc:AlternateContent>
        <mc:AlternateContent xmlns:mc="http://schemas.openxmlformats.org/markup-compatibility/2006">
          <mc:Choice Requires="x14">
            <control shapeId="153620" r:id="rId23" name="Check Box 20">
              <controlPr defaultSize="0" autoFill="0" autoLine="0" autoPict="0">
                <anchor moveWithCells="1">
                  <from>
                    <xdr:col>9</xdr:col>
                    <xdr:colOff>190500</xdr:colOff>
                    <xdr:row>11</xdr:row>
                    <xdr:rowOff>47625</xdr:rowOff>
                  </from>
                  <to>
                    <xdr:col>10</xdr:col>
                    <xdr:colOff>200025</xdr:colOff>
                    <xdr:row>11</xdr:row>
                    <xdr:rowOff>257175</xdr:rowOff>
                  </to>
                </anchor>
              </controlPr>
            </control>
          </mc:Choice>
        </mc:AlternateContent>
        <mc:AlternateContent xmlns:mc="http://schemas.openxmlformats.org/markup-compatibility/2006">
          <mc:Choice Requires="x14">
            <control shapeId="153621" r:id="rId24" name="Check Box 21">
              <controlPr defaultSize="0" autoFill="0" autoLine="0" autoPict="0">
                <anchor moveWithCells="1">
                  <from>
                    <xdr:col>9</xdr:col>
                    <xdr:colOff>190500</xdr:colOff>
                    <xdr:row>12</xdr:row>
                    <xdr:rowOff>47625</xdr:rowOff>
                  </from>
                  <to>
                    <xdr:col>10</xdr:col>
                    <xdr:colOff>200025</xdr:colOff>
                    <xdr:row>12</xdr:row>
                    <xdr:rowOff>257175</xdr:rowOff>
                  </to>
                </anchor>
              </controlPr>
            </control>
          </mc:Choice>
        </mc:AlternateContent>
        <mc:AlternateContent xmlns:mc="http://schemas.openxmlformats.org/markup-compatibility/2006">
          <mc:Choice Requires="x14">
            <control shapeId="153636" r:id="rId25" name="Check Box 36">
              <controlPr defaultSize="0" autoFill="0" autoLine="0" autoPict="0">
                <anchor moveWithCells="1">
                  <from>
                    <xdr:col>9</xdr:col>
                    <xdr:colOff>190500</xdr:colOff>
                    <xdr:row>7</xdr:row>
                    <xdr:rowOff>47625</xdr:rowOff>
                  </from>
                  <to>
                    <xdr:col>10</xdr:col>
                    <xdr:colOff>200025</xdr:colOff>
                    <xdr:row>7</xdr:row>
                    <xdr:rowOff>257175</xdr:rowOff>
                  </to>
                </anchor>
              </controlPr>
            </control>
          </mc:Choice>
        </mc:AlternateContent>
        <mc:AlternateContent xmlns:mc="http://schemas.openxmlformats.org/markup-compatibility/2006">
          <mc:Choice Requires="x14">
            <control shapeId="153637" r:id="rId26" name="Check Box 37">
              <controlPr defaultSize="0" autoFill="0" autoLine="0" autoPict="0">
                <anchor moveWithCells="1">
                  <from>
                    <xdr:col>23</xdr:col>
                    <xdr:colOff>190500</xdr:colOff>
                    <xdr:row>20</xdr:row>
                    <xdr:rowOff>47625</xdr:rowOff>
                  </from>
                  <to>
                    <xdr:col>24</xdr:col>
                    <xdr:colOff>200025</xdr:colOff>
                    <xdr:row>20</xdr:row>
                    <xdr:rowOff>257175</xdr:rowOff>
                  </to>
                </anchor>
              </controlPr>
            </control>
          </mc:Choice>
        </mc:AlternateContent>
        <mc:AlternateContent xmlns:mc="http://schemas.openxmlformats.org/markup-compatibility/2006">
          <mc:Choice Requires="x14">
            <control shapeId="153638" r:id="rId27" name="Check Box 38">
              <controlPr defaultSize="0" autoFill="0" autoLine="0" autoPict="0">
                <anchor moveWithCells="1">
                  <from>
                    <xdr:col>23</xdr:col>
                    <xdr:colOff>190500</xdr:colOff>
                    <xdr:row>21</xdr:row>
                    <xdr:rowOff>47625</xdr:rowOff>
                  </from>
                  <to>
                    <xdr:col>24</xdr:col>
                    <xdr:colOff>200025</xdr:colOff>
                    <xdr:row>21</xdr:row>
                    <xdr:rowOff>257175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17</vt:i4>
      </vt:variant>
      <vt:variant>
        <vt:lpstr>名前付き一覧</vt:lpstr>
      </vt:variant>
      <vt:variant>
        <vt:i4>30</vt:i4>
      </vt:variant>
    </vt:vector>
  </HeadingPairs>
  <TitlesOfParts>
    <vt:vector size="47" baseType="lpstr">
      <vt:lpstr>共通条件・結果</vt:lpstr>
      <vt:lpstr>Ａ（北）</vt:lpstr>
      <vt:lpstr>Ａ（北東）</vt:lpstr>
      <vt:lpstr>Ａ（東）</vt:lpstr>
      <vt:lpstr>Ａ（南東）</vt:lpstr>
      <vt:lpstr>Ａ（南）</vt:lpstr>
      <vt:lpstr>Ａ（南西）</vt:lpstr>
      <vt:lpstr>Ａ（西）</vt:lpstr>
      <vt:lpstr>Ａ（北西）</vt:lpstr>
      <vt:lpstr>Ｂ（熱橋部）</vt:lpstr>
      <vt:lpstr>Ｃ（屋根・床等）</vt:lpstr>
      <vt:lpstr>D（基礎）</vt:lpstr>
      <vt:lpstr>【付録】</vt:lpstr>
      <vt:lpstr>外皮計算についてのQ&amp;A</vt:lpstr>
      <vt:lpstr>日射熱取得の考え方</vt:lpstr>
      <vt:lpstr>熱橋の考え方 (H28年)</vt:lpstr>
      <vt:lpstr>更新履歴</vt:lpstr>
      <vt:lpstr>【付録】!Print_Area</vt:lpstr>
      <vt:lpstr>'Ａ（西）'!Print_Area</vt:lpstr>
      <vt:lpstr>'Ａ（東）'!Print_Area</vt:lpstr>
      <vt:lpstr>'Ａ（南）'!Print_Area</vt:lpstr>
      <vt:lpstr>'Ａ（南西）'!Print_Area</vt:lpstr>
      <vt:lpstr>'Ａ（南東）'!Print_Area</vt:lpstr>
      <vt:lpstr>'Ａ（北）'!Print_Area</vt:lpstr>
      <vt:lpstr>'Ａ（北西）'!Print_Area</vt:lpstr>
      <vt:lpstr>'Ａ（北東）'!Print_Area</vt:lpstr>
      <vt:lpstr>'Ｂ（熱橋部）'!Print_Area</vt:lpstr>
      <vt:lpstr>'Ｃ（屋根・床等）'!Print_Area</vt:lpstr>
      <vt:lpstr>'D（基礎）'!Print_Area</vt:lpstr>
      <vt:lpstr>'外皮計算についてのQ&amp;A'!Print_Area</vt:lpstr>
      <vt:lpstr>共通条件・結果!Print_Area</vt:lpstr>
      <vt:lpstr>更新履歴!Print_Area</vt:lpstr>
      <vt:lpstr>日射熱取得の考え方!Print_Area</vt:lpstr>
      <vt:lpstr>'熱橋の考え方 (H28年)'!Print_Area</vt:lpstr>
      <vt:lpstr>'D（基礎）'!夏方位係数</vt:lpstr>
      <vt:lpstr>'Ｂ（熱橋部）'!水平</vt:lpstr>
      <vt:lpstr>'Ｂ（熱橋部）'!西</vt:lpstr>
      <vt:lpstr>'D（基礎）'!冬方位係数</vt:lpstr>
      <vt:lpstr>'Ｂ（熱橋部）'!東</vt:lpstr>
      <vt:lpstr>'Ｂ（熱橋部）'!南</vt:lpstr>
      <vt:lpstr>'Ｂ（熱橋部）'!南西</vt:lpstr>
      <vt:lpstr>'Ｂ（熱橋部）'!南東</vt:lpstr>
      <vt:lpstr>'Ｂ（熱橋部）'!方位</vt:lpstr>
      <vt:lpstr>'D（基礎）'!方位</vt:lpstr>
      <vt:lpstr>'Ｂ（熱橋部）'!北</vt:lpstr>
      <vt:lpstr>'Ｂ（熱橋部）'!北西</vt:lpstr>
      <vt:lpstr>'Ｂ（熱橋部）'!北東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suito</dc:creator>
  <cp:lastModifiedBy>011</cp:lastModifiedBy>
  <cp:lastPrinted>2025-04-08T07:58:24Z</cp:lastPrinted>
  <dcterms:created xsi:type="dcterms:W3CDTF">2001-06-12T05:58:42Z</dcterms:created>
  <dcterms:modified xsi:type="dcterms:W3CDTF">2025-04-14T04:17:13Z</dcterms:modified>
</cp:coreProperties>
</file>