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1.200\共有フォルダ\00（新）共有フォルダ\L省エネ（モデル住宅法・仕様基準のソフト）\仕様基準（省エネ基準）\"/>
    </mc:Choice>
  </mc:AlternateContent>
  <xr:revisionPtr revIDLastSave="0" documentId="13_ncr:1_{DEBA4F85-EF29-4A43-A5F7-6E6773275AAC}" xr6:coauthVersionLast="47" xr6:coauthVersionMax="47" xr10:uidLastSave="{00000000-0000-0000-0000-000000000000}"/>
  <bookViews>
    <workbookView xWindow="7755" yWindow="240" windowWidth="13275" windowHeight="15150" xr2:uid="{B5BF89C8-01D2-4A3C-BED7-5D88F9BA867D}"/>
  </bookViews>
  <sheets>
    <sheet name="誘導基準適否チェックリスト" sheetId="2" r:id="rId1"/>
    <sheet name="Sheet1" sheetId="1" r:id="rId2"/>
  </sheets>
  <definedNames>
    <definedName name="_xlnm.Print_Area" localSheetId="0">誘導基準適否チェックリスト!$G$1:$AG$124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0" i="2" l="1"/>
  <c r="J89" i="2"/>
  <c r="J88" i="2"/>
  <c r="J87" i="2"/>
  <c r="M121" i="2"/>
  <c r="S76" i="2"/>
  <c r="S75" i="2"/>
  <c r="AK101" i="2" l="1"/>
  <c r="G100" i="2"/>
  <c r="AK82" i="2"/>
  <c r="AA82" i="2"/>
  <c r="AK61" i="2"/>
  <c r="AK60" i="2"/>
  <c r="AK58" i="2"/>
  <c r="AK57" i="2"/>
  <c r="AK54" i="2"/>
  <c r="AK51" i="2"/>
  <c r="AM57" i="2"/>
  <c r="H58" i="2" s="1"/>
  <c r="Z61" i="2"/>
  <c r="AC57" i="2"/>
  <c r="Z57" i="2"/>
  <c r="Z54" i="2"/>
  <c r="Z51" i="2"/>
  <c r="BA62" i="2"/>
  <c r="T61" i="2" s="1"/>
  <c r="BA58" i="2"/>
  <c r="V57" i="2" s="1"/>
  <c r="BA55" i="2"/>
  <c r="V54" i="2" s="1"/>
  <c r="BA52" i="2"/>
  <c r="T51" i="2" s="1"/>
  <c r="N57" i="2"/>
  <c r="N54" i="2"/>
  <c r="AE41" i="2"/>
  <c r="AE37" i="2"/>
  <c r="AE34" i="2"/>
  <c r="AE30" i="2"/>
  <c r="AI41" i="2"/>
  <c r="AI40" i="2"/>
  <c r="AI37" i="2"/>
  <c r="AI36" i="2"/>
  <c r="AI34" i="2"/>
  <c r="AI33" i="2"/>
  <c r="AI30" i="2"/>
  <c r="AI29" i="2"/>
  <c r="AI26" i="2"/>
  <c r="AI22" i="2"/>
  <c r="AI18" i="2"/>
  <c r="AC40" i="2"/>
  <c r="AS42" i="2"/>
  <c r="AS41" i="2"/>
  <c r="N40" i="2"/>
  <c r="K40" i="2"/>
  <c r="AC36" i="2"/>
  <c r="N36" i="2"/>
  <c r="K36" i="2"/>
  <c r="AS39" i="2"/>
  <c r="AS38" i="2"/>
  <c r="AS37" i="2"/>
  <c r="AS35" i="2"/>
  <c r="AS34" i="2"/>
  <c r="AC33" i="2"/>
  <c r="N33" i="2"/>
  <c r="K33" i="2"/>
  <c r="K29" i="2"/>
  <c r="N29" i="2"/>
  <c r="AS32" i="2"/>
  <c r="AS31" i="2"/>
  <c r="AS30" i="2"/>
  <c r="AC29" i="2"/>
  <c r="AC25" i="2"/>
  <c r="AS28" i="2"/>
  <c r="AS27" i="2"/>
  <c r="AS26" i="2"/>
  <c r="AC21" i="2"/>
  <c r="AK64" i="2" l="1"/>
  <c r="AI64" i="2" s="1"/>
  <c r="AI57" i="2"/>
  <c r="BA64" i="2"/>
  <c r="AI63" i="2" s="1"/>
  <c r="V40" i="2"/>
  <c r="V36" i="2"/>
  <c r="V33" i="2"/>
  <c r="V25" i="2"/>
  <c r="V29" i="2"/>
  <c r="AI47" i="2" l="1"/>
  <c r="AI66" i="2" s="1"/>
  <c r="G47" i="2" l="1"/>
  <c r="A109" i="2"/>
  <c r="V109" i="2"/>
  <c r="X109" i="2"/>
  <c r="AS24" i="2"/>
  <c r="AS23" i="2"/>
  <c r="AS22" i="2"/>
  <c r="V21" i="2" l="1"/>
  <c r="AS20" i="2"/>
  <c r="AS19" i="2"/>
  <c r="AS18" i="2"/>
  <c r="AC17" i="2"/>
  <c r="AS43" i="2" l="1"/>
  <c r="AI42" i="2" s="1"/>
  <c r="V17" i="2"/>
  <c r="B58" i="2"/>
  <c r="V95" i="2"/>
  <c r="Y94" i="2"/>
  <c r="Y93" i="2"/>
  <c r="J85" i="2"/>
  <c r="J72" i="2"/>
  <c r="B83" i="2"/>
  <c r="B81" i="2"/>
  <c r="B76" i="2"/>
  <c r="P82" i="2"/>
  <c r="AG58" i="2" l="1"/>
  <c r="AF58" i="2"/>
  <c r="B84" i="2"/>
  <c r="D115" i="2"/>
  <c r="D110" i="2"/>
  <c r="D108" i="2"/>
  <c r="C115" i="2"/>
  <c r="C110" i="2"/>
  <c r="C108" i="2"/>
  <c r="P80" i="2"/>
  <c r="P83" i="2"/>
  <c r="E79" i="2"/>
  <c r="E78" i="2"/>
  <c r="E77" i="2"/>
  <c r="E76" i="2"/>
  <c r="C76" i="2"/>
  <c r="R70" i="2"/>
  <c r="J95" i="2"/>
  <c r="J94" i="2"/>
  <c r="J93" i="2"/>
  <c r="J99" i="2"/>
  <c r="J70" i="2"/>
  <c r="R77" i="2"/>
  <c r="R76" i="2"/>
  <c r="R75" i="2"/>
  <c r="P73" i="2"/>
  <c r="AE58" i="2"/>
  <c r="AE55" i="2"/>
  <c r="AK76" i="2" l="1"/>
  <c r="K76" i="2"/>
  <c r="E80" i="2"/>
  <c r="Q78" i="2" s="1"/>
  <c r="D76" i="2"/>
  <c r="A63" i="2"/>
  <c r="A62" i="2"/>
  <c r="A58" i="2"/>
  <c r="A55" i="2"/>
  <c r="A50" i="2"/>
  <c r="Z5" i="2"/>
  <c r="R5" i="2"/>
  <c r="A52" i="2"/>
  <c r="C41" i="2"/>
  <c r="B41" i="2" s="1"/>
  <c r="C42" i="2"/>
  <c r="B42" i="2"/>
  <c r="C34" i="2"/>
  <c r="B34" i="2" s="1"/>
  <c r="C35" i="2"/>
  <c r="B35" i="2"/>
  <c r="C39" i="2"/>
  <c r="B39" i="2"/>
  <c r="C38" i="2"/>
  <c r="B38" i="2"/>
  <c r="C37" i="2"/>
  <c r="B37" i="2" s="1"/>
  <c r="C32" i="2"/>
  <c r="B32" i="2"/>
  <c r="C31" i="2"/>
  <c r="B31" i="2"/>
  <c r="C30" i="2"/>
  <c r="B30" i="2" s="1"/>
  <c r="AF30" i="2" s="1"/>
  <c r="C28" i="2"/>
  <c r="B28" i="2" s="1"/>
  <c r="C27" i="2"/>
  <c r="B27" i="2"/>
  <c r="C26" i="2"/>
  <c r="B26" i="2" s="1"/>
  <c r="C24" i="2"/>
  <c r="C23" i="2"/>
  <c r="B23" i="2" s="1"/>
  <c r="C22" i="2"/>
  <c r="B22" i="2" s="1"/>
  <c r="B24" i="2"/>
  <c r="AE22" i="2"/>
  <c r="AE18" i="2"/>
  <c r="C20" i="2"/>
  <c r="B20" i="2" s="1"/>
  <c r="C19" i="2"/>
  <c r="B19" i="2" s="1"/>
  <c r="C18" i="2"/>
  <c r="B18" i="2" s="1"/>
  <c r="K30" i="2"/>
  <c r="K42" i="2"/>
  <c r="K41" i="2"/>
  <c r="K39" i="2"/>
  <c r="K38" i="2"/>
  <c r="K37" i="2"/>
  <c r="K35" i="2"/>
  <c r="K34" i="2"/>
  <c r="K32" i="2"/>
  <c r="K31" i="2"/>
  <c r="K28" i="2"/>
  <c r="K27" i="2"/>
  <c r="K26" i="2"/>
  <c r="K24" i="2"/>
  <c r="K23" i="2"/>
  <c r="K22" i="2"/>
  <c r="K20" i="2"/>
  <c r="K19" i="2"/>
  <c r="K18" i="2"/>
  <c r="M5" i="2"/>
  <c r="AF63" i="2" l="1"/>
  <c r="AG63" i="2"/>
  <c r="K21" i="2"/>
  <c r="K17" i="2"/>
  <c r="AK77" i="2"/>
  <c r="AK108" i="2" s="1"/>
  <c r="Q74" i="2"/>
  <c r="AI25" i="2"/>
  <c r="AG52" i="2"/>
  <c r="AV52" i="2" s="1"/>
  <c r="AF52" i="2"/>
  <c r="AI21" i="2"/>
  <c r="AF55" i="2"/>
  <c r="AG55" i="2"/>
  <c r="AV55" i="2" s="1"/>
  <c r="AI17" i="2"/>
  <c r="AG41" i="2"/>
  <c r="AO41" i="2" s="1"/>
  <c r="AF41" i="2"/>
  <c r="D41" i="2" s="1"/>
  <c r="AG34" i="2"/>
  <c r="AO34" i="2" s="1"/>
  <c r="AF34" i="2"/>
  <c r="D34" i="2" s="1"/>
  <c r="D30" i="2"/>
  <c r="AG30" i="2"/>
  <c r="AO30" i="2" s="1"/>
  <c r="AG37" i="2"/>
  <c r="AO37" i="2" s="1"/>
  <c r="AF37" i="2"/>
  <c r="D37" i="2" s="1"/>
  <c r="AG62" i="2"/>
  <c r="AV62" i="2" s="1"/>
  <c r="AF62" i="2"/>
  <c r="AV58" i="2"/>
  <c r="K25" i="2"/>
  <c r="AG26" i="2"/>
  <c r="AO26" i="2" s="1"/>
  <c r="AF26" i="2"/>
  <c r="AG22" i="2"/>
  <c r="AO22" i="2" s="1"/>
  <c r="AF22" i="2"/>
  <c r="D22" i="2" s="1"/>
  <c r="AF18" i="2"/>
  <c r="D18" i="2" s="1"/>
  <c r="AG18" i="2"/>
  <c r="AO18" i="2" s="1"/>
  <c r="H69" i="2" l="1"/>
  <c r="X114" i="2"/>
  <c r="A114" i="2"/>
  <c r="V114" i="2"/>
  <c r="AV64" i="2"/>
  <c r="AO43" i="2"/>
  <c r="AI43" i="2" s="1"/>
  <c r="AI44" i="2" s="1"/>
  <c r="E18" i="2"/>
  <c r="D43" i="2"/>
  <c r="V107" i="2" l="1"/>
  <c r="A107" i="2"/>
  <c r="U118" i="2" s="1"/>
  <c r="X107" i="2"/>
  <c r="G13" i="2"/>
  <c r="AK110" i="2"/>
  <c r="G105" i="2" s="1"/>
  <c r="AC111" i="2" l="1"/>
  <c r="O1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K29" authorId="0" shapeId="0" xr:uid="{CA3CB1E7-05F9-4045-B72F-97031E6667D8}">
      <text>
        <r>
          <rPr>
            <b/>
            <sz val="9"/>
            <color indexed="81"/>
            <rFont val="MS P ゴシック"/>
            <family val="3"/>
            <charset val="128"/>
          </rPr>
          <t>該当部位がない場合は選択してください
「該当部位なし」を選択すると、適否判定は「□」で表示します。</t>
        </r>
      </text>
    </comment>
    <comment ref="K33" authorId="0" shapeId="0" xr:uid="{059864E6-56C9-4A6C-B311-6567EC3BE4CB}">
      <text>
        <r>
          <rPr>
            <b/>
            <sz val="9"/>
            <color indexed="81"/>
            <rFont val="MS P ゴシック"/>
            <family val="3"/>
            <charset val="128"/>
          </rPr>
          <t>該当部位がない場合は選択してください
「該当部位なし」を選択すると、適否判定は「□」で表示します。</t>
        </r>
      </text>
    </comment>
    <comment ref="K36" authorId="0" shapeId="0" xr:uid="{BFB41569-763F-4940-A92D-3B7C3FAE11D6}">
      <text>
        <r>
          <rPr>
            <b/>
            <sz val="9"/>
            <color indexed="81"/>
            <rFont val="MS P ゴシック"/>
            <family val="3"/>
            <charset val="128"/>
          </rPr>
          <t>該当部位がない場合は選択してください
「該当部位なし」を選択すると、適否判定は「□」で表示します。</t>
        </r>
      </text>
    </comment>
    <comment ref="K40" authorId="0" shapeId="0" xr:uid="{75A18C5F-D452-4A0B-A03E-4096F7D0699F}">
      <text>
        <r>
          <rPr>
            <b/>
            <sz val="9"/>
            <color indexed="81"/>
            <rFont val="MS P ゴシック"/>
            <family val="3"/>
            <charset val="128"/>
          </rPr>
          <t>該当部位がない場合は選択してください
「該当部位なし」を選択すると、適否判定は「□」で表示します。</t>
        </r>
      </text>
    </comment>
    <comment ref="K54" authorId="0" shapeId="0" xr:uid="{816BF80F-45F3-4E6C-AC56-58AB93A051D9}">
      <text>
        <r>
          <rPr>
            <b/>
            <sz val="9"/>
            <color indexed="81"/>
            <rFont val="MS P ゴシック"/>
            <family val="3"/>
            <charset val="128"/>
          </rPr>
          <t>軒等がある場合は、右記の該当部位の有無ボタンをチェックしてください</t>
        </r>
      </text>
    </comment>
    <comment ref="AE54" authorId="0" shapeId="0" xr:uid="{FB6A3B92-F7E9-4166-AFC4-1ECE74613C6C}">
      <text>
        <r>
          <rPr>
            <b/>
            <sz val="9"/>
            <color indexed="81"/>
            <rFont val="MS P ゴシック"/>
            <family val="3"/>
            <charset val="128"/>
          </rPr>
          <t>軒等がある場合は、右記の該当部位の有無ボタンをチェックしてください</t>
        </r>
      </text>
    </comment>
    <comment ref="K57" authorId="0" shapeId="0" xr:uid="{7F0F49FD-451E-4A84-9964-7FB82CDA3BEC}">
      <text>
        <r>
          <rPr>
            <b/>
            <sz val="9"/>
            <color indexed="81"/>
            <rFont val="MS P ゴシック"/>
            <family val="3"/>
            <charset val="128"/>
          </rPr>
          <t>軒等がない場合は、右記の該当部位の有無ボタンをチェックしてください</t>
        </r>
        <r>
          <rPr>
            <sz val="9"/>
            <color indexed="81"/>
            <rFont val="MS P ゴシック"/>
            <family val="3"/>
            <charset val="128"/>
          </rPr>
          <t xml:space="preserve">
</t>
        </r>
      </text>
    </comment>
    <comment ref="AE57" authorId="0" shapeId="0" xr:uid="{F5C5C09E-FF1D-4799-97F9-D0A33329765B}">
      <text>
        <r>
          <rPr>
            <b/>
            <sz val="9"/>
            <color indexed="81"/>
            <rFont val="MS P ゴシック"/>
            <family val="3"/>
            <charset val="128"/>
          </rPr>
          <t>軒等がない場合は、右記の該当部位の有無ボタンをチェックしてください</t>
        </r>
      </text>
    </comment>
    <comment ref="V107" authorId="0" shapeId="0" xr:uid="{A057A3AF-F434-4ED8-9B45-3AAE4080D840}">
      <text>
        <r>
          <rPr>
            <b/>
            <sz val="9"/>
            <color indexed="81"/>
            <rFont val="MS P ゴシック"/>
            <family val="3"/>
            <charset val="128"/>
          </rPr>
          <t>確認する地域の区分の基準にすべて「適合」した場合は「適」をチェックしてください。</t>
        </r>
      </text>
    </comment>
    <comment ref="X107" authorId="0" shapeId="0" xr:uid="{2B562C01-A971-4135-8E10-0E81849B1075}">
      <text>
        <r>
          <rPr>
            <b/>
            <sz val="9"/>
            <color indexed="81"/>
            <rFont val="MS P ゴシック"/>
            <family val="3"/>
            <charset val="128"/>
          </rPr>
          <t>確認する地域の区分の基準にすべて「適合」した場合は「適」をチェックしてください。</t>
        </r>
      </text>
    </comment>
    <comment ref="V109" authorId="0" shapeId="0" xr:uid="{4DC6CFCF-16F0-4797-8769-49545906993E}">
      <text>
        <r>
          <rPr>
            <b/>
            <sz val="9"/>
            <color indexed="81"/>
            <rFont val="MS P ゴシック"/>
            <family val="3"/>
            <charset val="128"/>
          </rPr>
          <t>確認する地域の区分の基準にすべて「適合」した場合は「適」をチェックしてください。</t>
        </r>
      </text>
    </comment>
    <comment ref="X109" authorId="0" shapeId="0" xr:uid="{4EA163EB-0E47-4C5A-80F8-2AACB5E62945}">
      <text>
        <r>
          <rPr>
            <b/>
            <sz val="9"/>
            <color indexed="81"/>
            <rFont val="MS P ゴシック"/>
            <family val="3"/>
            <charset val="128"/>
          </rPr>
          <t>確認する地域の区分の基準にすべて「適合」した場合は「適」をチェックしてください。</t>
        </r>
      </text>
    </comment>
    <comment ref="V114" authorId="0" shapeId="0" xr:uid="{BC5D62B4-3D7C-4E3E-839D-E5EC5ECDB255}">
      <text>
        <r>
          <rPr>
            <b/>
            <sz val="9"/>
            <color indexed="81"/>
            <rFont val="MS P ゴシック"/>
            <family val="3"/>
            <charset val="128"/>
          </rPr>
          <t>確認する地域の区分の基準にすべて「適合」した場合は「適」をチェックしてください。</t>
        </r>
      </text>
    </comment>
    <comment ref="X114" authorId="0" shapeId="0" xr:uid="{6D0A8DCA-EDB7-4342-A6E9-F680F8EAAA44}">
      <text>
        <r>
          <rPr>
            <b/>
            <sz val="9"/>
            <color indexed="81"/>
            <rFont val="MS P ゴシック"/>
            <family val="3"/>
            <charset val="128"/>
          </rPr>
          <t>確認する地域の区分の基準にすべて「適合」した場合は「適」をチェックしてください。</t>
        </r>
      </text>
    </comment>
  </commentList>
</comments>
</file>

<file path=xl/sharedStrings.xml><?xml version="1.0" encoding="utf-8"?>
<sst xmlns="http://schemas.openxmlformats.org/spreadsheetml/2006/main" count="358" uniqueCount="212">
  <si>
    <t>誘導基準適否</t>
    <rPh sb="0" eb="4">
      <t>ユウドウキジュン</t>
    </rPh>
    <rPh sb="4" eb="6">
      <t>テキヒ</t>
    </rPh>
    <phoneticPr fontId="2"/>
  </si>
  <si>
    <t>作成者</t>
    <rPh sb="0" eb="3">
      <t>サクセイシャ</t>
    </rPh>
    <phoneticPr fontId="2"/>
  </si>
  <si>
    <t>記入日</t>
    <rPh sb="0" eb="2">
      <t>キニュウ</t>
    </rPh>
    <rPh sb="2" eb="3">
      <t>ヒ</t>
    </rPh>
    <phoneticPr fontId="2"/>
  </si>
  <si>
    <t>年</t>
    <rPh sb="0" eb="1">
      <t>ネン</t>
    </rPh>
    <phoneticPr fontId="2"/>
  </si>
  <si>
    <t>月</t>
    <rPh sb="0" eb="1">
      <t>ツキ</t>
    </rPh>
    <phoneticPr fontId="2"/>
  </si>
  <si>
    <t>日</t>
    <rPh sb="0" eb="1">
      <t>ヒ</t>
    </rPh>
    <phoneticPr fontId="2"/>
  </si>
  <si>
    <t>物件名</t>
    <rPh sb="0" eb="3">
      <t>ブッケンメイ</t>
    </rPh>
    <phoneticPr fontId="2"/>
  </si>
  <si>
    <t>地域の区分</t>
    <rPh sb="0" eb="2">
      <t>チイキ</t>
    </rPh>
    <rPh sb="3" eb="5">
      <t>クブン</t>
    </rPh>
    <phoneticPr fontId="2"/>
  </si>
  <si>
    <t>◎ 建設地は、都道府県名 及び市区町村名を記入してください。</t>
    <phoneticPr fontId="2"/>
  </si>
  <si>
    <t>4地域</t>
    <rPh sb="1" eb="3">
      <t>チイキ</t>
    </rPh>
    <phoneticPr fontId="2"/>
  </si>
  <si>
    <t>５～７地域</t>
    <rPh sb="3" eb="5">
      <t>チイキ</t>
    </rPh>
    <phoneticPr fontId="2"/>
  </si>
  <si>
    <t>◎建設地の地域の区分を確認してください</t>
    <phoneticPr fontId="2"/>
  </si>
  <si>
    <t>建設地</t>
    <rPh sb="0" eb="3">
      <t>ケンセツチ</t>
    </rPh>
    <phoneticPr fontId="2"/>
  </si>
  <si>
    <t>都道府県</t>
    <rPh sb="0" eb="4">
      <t>トドウフケン</t>
    </rPh>
    <phoneticPr fontId="2"/>
  </si>
  <si>
    <t>市区町村</t>
    <rPh sb="0" eb="1">
      <t>シ</t>
    </rPh>
    <rPh sb="1" eb="2">
      <t>ク</t>
    </rPh>
    <rPh sb="2" eb="3">
      <t>マチ</t>
    </rPh>
    <rPh sb="3" eb="4">
      <t>ムラ</t>
    </rPh>
    <phoneticPr fontId="2"/>
  </si>
  <si>
    <t>断熱材の熱抵抗R</t>
    <rPh sb="0" eb="3">
      <t>ダンネツザイ</t>
    </rPh>
    <rPh sb="4" eb="5">
      <t>ネツ</t>
    </rPh>
    <rPh sb="5" eb="7">
      <t>テイコウ</t>
    </rPh>
    <phoneticPr fontId="2"/>
  </si>
  <si>
    <t>➡p.26～27</t>
    <phoneticPr fontId="2"/>
  </si>
  <si>
    <t>➡p.8～13</t>
    <phoneticPr fontId="2"/>
  </si>
  <si>
    <t>◎ 該当する部位がない場合は、「該当部位なし」にチェックをしてください。</t>
    <phoneticPr fontId="2"/>
  </si>
  <si>
    <t>◎ １つの部位に複数の仕様がある場合は、性能が低い仕様（熱抵抗 R が小さい方）について記入してください。</t>
    <phoneticPr fontId="2"/>
  </si>
  <si>
    <t>◎ １つの部位で複数の断熱工法を採用する場合は、それぞれの工法ごとに基準値を満たす必要があります。</t>
    <phoneticPr fontId="2"/>
  </si>
  <si>
    <t>◎ 断熱する部位とその部位の断熱工法をチェックし、「断熱材の製品名と厚さ」及び「熱抵抗 R」を記入のうえ、基準適否を確認してください。</t>
    <phoneticPr fontId="2"/>
  </si>
  <si>
    <t>◎ 断熱する部位と採用する断熱工法によって基準値が異なります。</t>
    <phoneticPr fontId="2"/>
  </si>
  <si>
    <t>部 位</t>
    <phoneticPr fontId="2"/>
  </si>
  <si>
    <t>断熱工法の基準値</t>
    <phoneticPr fontId="2"/>
  </si>
  <si>
    <t>断 熱 材 の 製 品 名 と 厚 さ</t>
    <phoneticPr fontId="2"/>
  </si>
  <si>
    <t>熱 抵 抗R［㎡・ K / W]</t>
    <phoneticPr fontId="2"/>
  </si>
  <si>
    <t>適 否 確 認</t>
    <phoneticPr fontId="2"/>
  </si>
  <si>
    <t>該当部位無</t>
    <rPh sb="0" eb="2">
      <t>ガイトウ</t>
    </rPh>
    <rPh sb="2" eb="5">
      <t>ブイナシ</t>
    </rPh>
    <phoneticPr fontId="2"/>
  </si>
  <si>
    <t>適合</t>
    <rPh sb="0" eb="2">
      <t>テキゴウ</t>
    </rPh>
    <phoneticPr fontId="2"/>
  </si>
  <si>
    <t>不適</t>
    <rPh sb="0" eb="2">
      <t>フテキ</t>
    </rPh>
    <phoneticPr fontId="2"/>
  </si>
  <si>
    <t>屋 根</t>
    <phoneticPr fontId="2"/>
  </si>
  <si>
    <t>天 井</t>
    <phoneticPr fontId="2"/>
  </si>
  <si>
    <t>壁</t>
    <rPh sb="0" eb="1">
      <t>カベ</t>
    </rPh>
    <phoneticPr fontId="2"/>
  </si>
  <si>
    <t>床</t>
    <rPh sb="0" eb="1">
      <t>ユカ</t>
    </rPh>
    <phoneticPr fontId="2"/>
  </si>
  <si>
    <t>(外気に接する部分)</t>
    <rPh sb="1" eb="3">
      <t>ソトキ</t>
    </rPh>
    <rPh sb="4" eb="5">
      <t>セッ</t>
    </rPh>
    <rPh sb="7" eb="9">
      <t>ブブン</t>
    </rPh>
    <phoneticPr fontId="2"/>
  </si>
  <si>
    <t>(その他の部分)</t>
    <rPh sb="3" eb="4">
      <t>ホカ</t>
    </rPh>
    <rPh sb="5" eb="7">
      <t>ブブン</t>
    </rPh>
    <phoneticPr fontId="2"/>
  </si>
  <si>
    <t>土間床等の外周部分の</t>
    <phoneticPr fontId="2"/>
  </si>
  <si>
    <t>基礎壁</t>
    <phoneticPr fontId="2"/>
  </si>
  <si>
    <t>(その他の部分)※</t>
    <rPh sb="3" eb="4">
      <t>タ</t>
    </rPh>
    <rPh sb="5" eb="7">
      <t>ブブン</t>
    </rPh>
    <phoneticPr fontId="2"/>
  </si>
  <si>
    <t>(外気に接する部分）※</t>
    <phoneticPr fontId="2"/>
  </si>
  <si>
    <t>※玄関、勝手口等の土間床部分の断熱を省略する場合には、当該部分を除く基礎壁について確認してください</t>
    <phoneticPr fontId="2"/>
  </si>
  <si>
    <t>開口部（窓、ドア）の</t>
    <phoneticPr fontId="2"/>
  </si>
  <si>
    <t>熱貫流率U</t>
    <phoneticPr fontId="2"/>
  </si>
  <si>
    <t>と日射遮蔽対策</t>
    <phoneticPr fontId="2"/>
  </si>
  <si>
    <t>➡ P.14～15</t>
    <phoneticPr fontId="2"/>
  </si>
  <si>
    <t>◎ 地域の区分によって基準値が異なります。</t>
    <phoneticPr fontId="2"/>
  </si>
  <si>
    <t>◎「製品名」 及び「窓又はドアの熱貫流率U」「窓の日◎射熱取得率η 」 を記入のうえ、 基準適否を確認してください。</t>
    <phoneticPr fontId="2"/>
  </si>
  <si>
    <t>◎ 複数の仕様がある場合は、熱貫流率Uについては性能が低い仕様（熱貫流率Uが大きい方）、日射遮蔽対策については、窓の日射熱取得率η が大きい仕様を記入してください。</t>
    <phoneticPr fontId="2"/>
  </si>
  <si>
    <t>◎ ５～７地域において該当する窓がない場合は、「該当部位なし」にチェックをしてください.</t>
    <phoneticPr fontId="2"/>
  </si>
  <si>
    <t>基 準 値</t>
    <phoneticPr fontId="2"/>
  </si>
  <si>
    <t>熱貫流率</t>
    <phoneticPr fontId="2"/>
  </si>
  <si>
    <t>日射遮蔽対</t>
    <phoneticPr fontId="2"/>
  </si>
  <si>
    <t xml:space="preserve">製 品 名 </t>
    <rPh sb="4" eb="5">
      <t>メイ</t>
    </rPh>
    <phoneticPr fontId="2"/>
  </si>
  <si>
    <t>窓又はドアの熱貫流率U[W（㎡ / ・ K）］</t>
    <rPh sb="0" eb="1">
      <t>マド</t>
    </rPh>
    <rPh sb="1" eb="2">
      <t>マタ</t>
    </rPh>
    <rPh sb="6" eb="10">
      <t>ネツカンリュウリツ</t>
    </rPh>
    <phoneticPr fontId="2"/>
  </si>
  <si>
    <t>窓の日射熱取得率η[-]</t>
    <rPh sb="0" eb="1">
      <t>マド</t>
    </rPh>
    <rPh sb="2" eb="4">
      <t>ニッシャ</t>
    </rPh>
    <rPh sb="4" eb="5">
      <t>ネツ</t>
    </rPh>
    <rPh sb="5" eb="8">
      <t>シュトクリツ</t>
    </rPh>
    <phoneticPr fontId="2"/>
  </si>
  <si>
    <t>４ 地域</t>
    <phoneticPr fontId="2"/>
  </si>
  <si>
    <t>U≦ 2.3</t>
    <phoneticPr fontId="2"/>
  </si>
  <si>
    <t>窓</t>
    <rPh sb="0" eb="1">
      <t>マド</t>
    </rPh>
    <phoneticPr fontId="2"/>
  </si>
  <si>
    <t>５～７地域</t>
    <phoneticPr fontId="2"/>
  </si>
  <si>
    <t>ドア</t>
    <phoneticPr fontId="2"/>
  </si>
  <si>
    <t>有効なひさし軒等がある所に設置する窓</t>
    <rPh sb="11" eb="12">
      <t>トコロ</t>
    </rPh>
    <rPh sb="13" eb="15">
      <t>セッチ</t>
    </rPh>
    <rPh sb="17" eb="18">
      <t>マド</t>
    </rPh>
    <phoneticPr fontId="2"/>
  </si>
  <si>
    <t>有効なひさし軒等がない所に設置する窓</t>
    <rPh sb="11" eb="12">
      <t>トコロ</t>
    </rPh>
    <rPh sb="13" eb="15">
      <t>セッチ</t>
    </rPh>
    <rPh sb="17" eb="18">
      <t>マド</t>
    </rPh>
    <phoneticPr fontId="2"/>
  </si>
  <si>
    <t>η≦ 0.59</t>
    <phoneticPr fontId="2"/>
  </si>
  <si>
    <t>製品名（又は建具とガラスの種類）</t>
    <phoneticPr fontId="2"/>
  </si>
  <si>
    <t>設備機器の仕様</t>
    <rPh sb="5" eb="7">
      <t>シヨウ</t>
    </rPh>
    <phoneticPr fontId="2"/>
  </si>
  <si>
    <t>➡ P.16～17</t>
    <phoneticPr fontId="2"/>
  </si>
  <si>
    <t>註：下記に記載のない設備機器（床暖房など）を設置する場合、このチェックリストは使用できません。</t>
    <rPh sb="0" eb="1">
      <t>チュウ</t>
    </rPh>
    <phoneticPr fontId="2"/>
  </si>
  <si>
    <t>◎ 暖冷房設備は、暖冷房する範囲を選択したのち、各々についていずれかを選択してください</t>
    <phoneticPr fontId="2"/>
  </si>
  <si>
    <t>◎ 暖冷房設備を設置しない場合や入居後に設置する場合、又はまだ機器が決まっていない場合は、不適合となりま</t>
    <phoneticPr fontId="2"/>
  </si>
  <si>
    <t>暖冷房設備</t>
    <phoneticPr fontId="2"/>
  </si>
  <si>
    <t>右記のいずれかを選択</t>
    <phoneticPr fontId="2"/>
  </si>
  <si>
    <t>住戸全体を</t>
    <phoneticPr fontId="2"/>
  </si>
  <si>
    <t>暖冷房</t>
    <phoneticPr fontId="2"/>
  </si>
  <si>
    <t>ダクトセントラル空調機で、</t>
    <phoneticPr fontId="2"/>
  </si>
  <si>
    <t>以下の全ての仕様に該当するこ</t>
    <phoneticPr fontId="2"/>
  </si>
  <si>
    <t>➡</t>
    <phoneticPr fontId="2"/>
  </si>
  <si>
    <t>ヒートポンプ式熱源</t>
    <phoneticPr fontId="2"/>
  </si>
  <si>
    <t>可変風量制御方式（VAV 方式）であるもの</t>
    <phoneticPr fontId="2"/>
  </si>
  <si>
    <t>断熱区画内に全てのダクトを設置するもの</t>
    <phoneticPr fontId="2"/>
  </si>
  <si>
    <t>熱交換換気設備を採用</t>
    <phoneticPr fontId="2"/>
  </si>
  <si>
    <t>居室のみを</t>
    <phoneticPr fontId="2"/>
  </si>
  <si>
    <t>暖 房</t>
    <phoneticPr fontId="2"/>
  </si>
  <si>
    <t>主たる居室</t>
    <rPh sb="3" eb="5">
      <t>キョシツ</t>
    </rPh>
    <phoneticPr fontId="2"/>
  </si>
  <si>
    <t>その他の居室</t>
    <rPh sb="2" eb="3">
      <t>タ</t>
    </rPh>
    <rPh sb="4" eb="6">
      <t>キョシツ</t>
    </rPh>
    <phoneticPr fontId="2"/>
  </si>
  <si>
    <t>暖房と冷房の両方についていずれかを選択</t>
    <phoneticPr fontId="2"/>
  </si>
  <si>
    <t>冷 房</t>
    <phoneticPr fontId="2"/>
  </si>
  <si>
    <t>設置する居室をチェックしてください。（その他の居室がない場合は主たる居室のみ）</t>
    <phoneticPr fontId="2"/>
  </si>
  <si>
    <t>パネルラジエーターで以下のいずれかを熱源とし、かつ配管に断熱被覆があるもの</t>
    <phoneticPr fontId="2"/>
  </si>
  <si>
    <t>石油潜熱回収型温水暖房機【エコフィール】</t>
    <phoneticPr fontId="2"/>
  </si>
  <si>
    <t>ガス潜熱回収型温水暖房機【エコジョーズ】</t>
    <phoneticPr fontId="2"/>
  </si>
  <si>
    <t>電気ヒートポンプ温水暖房機（フロン系冷媒に限る）</t>
    <phoneticPr fontId="2"/>
  </si>
  <si>
    <t>ルームエアコンディショナーで、エネルギー消費効率の区分が （い） のもの</t>
    <phoneticPr fontId="2"/>
  </si>
  <si>
    <t>換気設備</t>
    <phoneticPr fontId="2"/>
  </si>
  <si>
    <t>熱交換型換気設備を</t>
    <phoneticPr fontId="2"/>
  </si>
  <si>
    <t>採用しない</t>
    <rPh sb="0" eb="2">
      <t>サイヨウ</t>
    </rPh>
    <phoneticPr fontId="2"/>
  </si>
  <si>
    <t>採用する</t>
    <rPh sb="0" eb="2">
      <t>サイヨウ</t>
    </rPh>
    <phoneticPr fontId="2"/>
  </si>
  <si>
    <t>以下のいずれかの設備機器であること</t>
    <phoneticPr fontId="2"/>
  </si>
  <si>
    <t>ダクト式第一種換気設備で、ダクト内径が 75mm 以上で、かつ DC モーター（直流）のもの</t>
    <phoneticPr fontId="2"/>
  </si>
  <si>
    <t>ダクト式第二種 又は 第三種換気設備で、ダクト内径が 75mm 以上のもの</t>
    <phoneticPr fontId="2"/>
  </si>
  <si>
    <t>壁付け式第二種 又は 第三種換気設備のもの</t>
    <phoneticPr fontId="2"/>
  </si>
  <si>
    <t>以下の全ての仕様に該当すること</t>
    <phoneticPr fontId="2"/>
  </si>
  <si>
    <t>ダクト式第一種換気設備で、ダクト内径が 75mm 以上、有効換気量率 が 0.8 以上で、かつ DC モーター（直流）のもの</t>
    <phoneticPr fontId="2"/>
  </si>
  <si>
    <t>温度交換効率 が 70% 以上のもの</t>
    <phoneticPr fontId="2"/>
  </si>
  <si>
    <t>給湯設備</t>
    <phoneticPr fontId="2"/>
  </si>
  <si>
    <t>石油潜熱回収型給湯機【エコフィール】 のモード熱効率 84.9% 以上のもの</t>
  </si>
  <si>
    <t>電気ヒートポンプ給湯機【エコキュート 】 の JIS 効率 3.3 以上のもの</t>
    <phoneticPr fontId="2"/>
  </si>
  <si>
    <t>ガス潜熱回収型給湯機【エコジョーズ】 のモード熱効率 86.6% 以上のもの</t>
    <phoneticPr fontId="2"/>
  </si>
  <si>
    <t>［共通条件］</t>
    <phoneticPr fontId="2"/>
  </si>
  <si>
    <r>
      <rPr>
        <sz val="7"/>
        <color rgb="FF242021"/>
        <rFont val="ＭＳ Ｐゴシック"/>
        <family val="3"/>
        <charset val="128"/>
      </rPr>
      <t>分岐後の全ての配管径が</t>
    </r>
    <r>
      <rPr>
        <sz val="7"/>
        <color rgb="FF242021"/>
        <rFont val="PUDShinGoNTPr6N-Regular-Identit"/>
        <family val="2"/>
      </rPr>
      <t xml:space="preserve"> 13A </t>
    </r>
    <r>
      <rPr>
        <sz val="7"/>
        <color rgb="FF242021"/>
        <rFont val="ＭＳ Ｐゴシック"/>
        <family val="3"/>
        <charset val="128"/>
      </rPr>
      <t>以下のヘッダー方式、浴室シャワー水栓に手元止水機構</t>
    </r>
    <r>
      <rPr>
        <sz val="7"/>
        <color rgb="FF242021"/>
        <rFont val="PUDShinGoNTPr6N-Regular-Identit"/>
        <family val="2"/>
      </rPr>
      <t xml:space="preserve"> </t>
    </r>
    <r>
      <rPr>
        <sz val="7"/>
        <color rgb="FF242021"/>
        <rFont val="ＭＳ Ｐゴシック"/>
        <family val="3"/>
        <charset val="128"/>
      </rPr>
      <t>及び</t>
    </r>
    <r>
      <rPr>
        <sz val="7"/>
        <color rgb="FF242021"/>
        <rFont val="PUDShinGoNTPr6N-Regular-Identit"/>
        <family val="2"/>
      </rPr>
      <t xml:space="preserve"> </t>
    </r>
    <r>
      <rPr>
        <sz val="7"/>
        <color rgb="FF242021"/>
        <rFont val="ＭＳ Ｐゴシック"/>
        <family val="3"/>
        <charset val="128"/>
      </rPr>
      <t>小流量吐水機構を有する節湯措置、高断熱浴槽の採用</t>
    </r>
    <phoneticPr fontId="2"/>
  </si>
  <si>
    <t>照明設備</t>
    <phoneticPr fontId="2"/>
  </si>
  <si>
    <t>全ての照明設備が LED である</t>
    <phoneticPr fontId="2"/>
  </si>
  <si>
    <t>誘導基準への適合確認のプロセス</t>
    <phoneticPr fontId="2"/>
  </si>
  <si>
    <t>断熱材の 熱抵抗R</t>
    <phoneticPr fontId="2"/>
  </si>
  <si>
    <t>開口部（窓、ドア）の 熱貫流率Uと日射遮蔽対策</t>
    <phoneticPr fontId="2"/>
  </si>
  <si>
    <t>設備機器の仕様</t>
    <phoneticPr fontId="2"/>
  </si>
  <si>
    <t>確認する地域の区分の基準に</t>
    <phoneticPr fontId="2"/>
  </si>
  <si>
    <t>すべて「適合」又は「該当部位なしを選択</t>
    <phoneticPr fontId="2"/>
  </si>
  <si>
    <t>すべての設備でいずれかの仕様を選択</t>
    <phoneticPr fontId="2"/>
  </si>
  <si>
    <t>誘導基準</t>
    <phoneticPr fontId="2"/>
  </si>
  <si>
    <t>「適合」</t>
    <phoneticPr fontId="2"/>
  </si>
  <si>
    <t>となります。</t>
    <phoneticPr fontId="2"/>
  </si>
  <si>
    <t xml:space="preserve">誘 導 基 準 適 </t>
    <phoneticPr fontId="2"/>
  </si>
  <si>
    <t>適合</t>
    <phoneticPr fontId="2"/>
  </si>
  <si>
    <t>不適</t>
    <phoneticPr fontId="2"/>
  </si>
  <si>
    <t>記入日：</t>
    <rPh sb="0" eb="2">
      <t>キニュウ</t>
    </rPh>
    <rPh sb="2" eb="3">
      <t>ヒ</t>
    </rPh>
    <phoneticPr fontId="2"/>
  </si>
  <si>
    <t>作成者：</t>
    <rPh sb="0" eb="3">
      <t>サクセイシャ</t>
    </rPh>
    <phoneticPr fontId="2"/>
  </si>
  <si>
    <t>物件名：</t>
    <rPh sb="0" eb="3">
      <t>ブッケンメイ</t>
    </rPh>
    <phoneticPr fontId="2"/>
  </si>
  <si>
    <t>■</t>
    <phoneticPr fontId="2"/>
  </si>
  <si>
    <t>4地域</t>
    <phoneticPr fontId="2"/>
  </si>
  <si>
    <t xml:space="preserve"> 断熱材の熱抵抗R</t>
    <rPh sb="1" eb="4">
      <t>ダンネツザイ</t>
    </rPh>
    <rPh sb="5" eb="6">
      <t>ネツ</t>
    </rPh>
    <rPh sb="6" eb="8">
      <t>テイコウ</t>
    </rPh>
    <phoneticPr fontId="2"/>
  </si>
  <si>
    <t>該当
部位
なし</t>
    <rPh sb="0" eb="2">
      <t>ガイトウ</t>
    </rPh>
    <rPh sb="3" eb="5">
      <t>ブイ</t>
    </rPh>
    <phoneticPr fontId="2"/>
  </si>
  <si>
    <t xml:space="preserve">軸組充填： R≧ </t>
    <phoneticPr fontId="2"/>
  </si>
  <si>
    <t xml:space="preserve">枠組充填： R≧ </t>
    <phoneticPr fontId="2"/>
  </si>
  <si>
    <t xml:space="preserve">外　　張： R≧ </t>
    <phoneticPr fontId="2"/>
  </si>
  <si>
    <r>
      <t>(</t>
    </r>
    <r>
      <rPr>
        <b/>
        <sz val="11"/>
        <color theme="1"/>
        <rFont val="游ゴシック"/>
        <family val="3"/>
        <charset val="128"/>
        <scheme val="minor"/>
      </rPr>
      <t>外気</t>
    </r>
    <r>
      <rPr>
        <sz val="11"/>
        <color theme="1"/>
        <rFont val="游ゴシック"/>
        <family val="2"/>
        <charset val="128"/>
        <scheme val="minor"/>
      </rPr>
      <t>に接する部分)</t>
    </r>
    <rPh sb="1" eb="3">
      <t>ソトキ</t>
    </rPh>
    <rPh sb="4" eb="5">
      <t>セッ</t>
    </rPh>
    <rPh sb="7" eb="9">
      <t>ブブン</t>
    </rPh>
    <phoneticPr fontId="2"/>
  </si>
  <si>
    <t>製品名（又は断熱材の種類）</t>
    <phoneticPr fontId="2"/>
  </si>
  <si>
    <t>厚さ</t>
    <phoneticPr fontId="2"/>
  </si>
  <si>
    <t>mm</t>
    <phoneticPr fontId="2"/>
  </si>
  <si>
    <t>R</t>
    <phoneticPr fontId="2"/>
  </si>
  <si>
    <r>
      <t>(</t>
    </r>
    <r>
      <rPr>
        <b/>
        <sz val="9"/>
        <color theme="1"/>
        <rFont val="游ゴシック"/>
        <family val="3"/>
        <charset val="128"/>
        <scheme val="minor"/>
      </rPr>
      <t>その他</t>
    </r>
    <r>
      <rPr>
        <sz val="9"/>
        <color theme="1"/>
        <rFont val="游ゴシック"/>
        <family val="3"/>
        <charset val="128"/>
        <scheme val="minor"/>
      </rPr>
      <t>の部分)</t>
    </r>
    <rPh sb="3" eb="4">
      <t>ホカ</t>
    </rPh>
    <rPh sb="5" eb="7">
      <t>ブブン</t>
    </rPh>
    <phoneticPr fontId="2"/>
  </si>
  <si>
    <t>部位</t>
    <rPh sb="0" eb="2">
      <t>ブイ</t>
    </rPh>
    <phoneticPr fontId="2"/>
  </si>
  <si>
    <t>窓の
日射熱取得率η[-]</t>
    <rPh sb="0" eb="1">
      <t>マド</t>
    </rPh>
    <rPh sb="3" eb="5">
      <t>ニッシャ</t>
    </rPh>
    <rPh sb="5" eb="6">
      <t>ネツ</t>
    </rPh>
    <rPh sb="6" eb="9">
      <t>シュトクリツ</t>
    </rPh>
    <phoneticPr fontId="2"/>
  </si>
  <si>
    <r>
      <t>熱 抵 抗
R</t>
    </r>
    <r>
      <rPr>
        <b/>
        <sz val="5"/>
        <color theme="0"/>
        <rFont val="游ゴシック"/>
        <family val="3"/>
        <charset val="128"/>
        <scheme val="minor"/>
      </rPr>
      <t>［㎡・ K / W]</t>
    </r>
    <phoneticPr fontId="2"/>
  </si>
  <si>
    <r>
      <t xml:space="preserve">窓又はドアの熱貫流率U
</t>
    </r>
    <r>
      <rPr>
        <b/>
        <sz val="6"/>
        <color theme="0"/>
        <rFont val="游ゴシック"/>
        <family val="3"/>
        <charset val="128"/>
        <scheme val="minor"/>
      </rPr>
      <t>[W（㎡ / ・ K）］</t>
    </r>
    <phoneticPr fontId="2"/>
  </si>
  <si>
    <t xml:space="preserve">U≦ </t>
    <phoneticPr fontId="2"/>
  </si>
  <si>
    <t>U</t>
    <phoneticPr fontId="2"/>
  </si>
  <si>
    <r>
      <t xml:space="preserve">有効なひさし
軒等が
</t>
    </r>
    <r>
      <rPr>
        <b/>
        <sz val="10"/>
        <color theme="1"/>
        <rFont val="游ゴシック"/>
        <family val="3"/>
        <charset val="128"/>
        <scheme val="minor"/>
      </rPr>
      <t>ある</t>
    </r>
    <r>
      <rPr>
        <sz val="8"/>
        <color theme="1"/>
        <rFont val="游ゴシック"/>
        <family val="2"/>
        <charset val="128"/>
        <scheme val="minor"/>
      </rPr>
      <t>所に
設置する窓</t>
    </r>
  </si>
  <si>
    <r>
      <t xml:space="preserve">有効なひさし
軒等が
</t>
    </r>
    <r>
      <rPr>
        <b/>
        <sz val="10"/>
        <color theme="1"/>
        <rFont val="游ゴシック"/>
        <family val="3"/>
        <charset val="128"/>
        <scheme val="minor"/>
      </rPr>
      <t>ない</t>
    </r>
    <r>
      <rPr>
        <sz val="8"/>
        <color theme="1"/>
        <rFont val="游ゴシック"/>
        <family val="2"/>
        <charset val="128"/>
        <scheme val="minor"/>
      </rPr>
      <t>所に
設置する窓</t>
    </r>
    <phoneticPr fontId="2"/>
  </si>
  <si>
    <t>η≦</t>
    <phoneticPr fontId="2"/>
  </si>
  <si>
    <t>η</t>
    <phoneticPr fontId="2"/>
  </si>
  <si>
    <t>適合</t>
    <rPh sb="0" eb="2">
      <t>テキゴウ</t>
    </rPh>
    <phoneticPr fontId="2"/>
  </si>
  <si>
    <t>となります。</t>
    <phoneticPr fontId="2"/>
  </si>
  <si>
    <t>不適</t>
    <rPh sb="0" eb="2">
      <t>フテキ</t>
    </rPh>
    <phoneticPr fontId="2"/>
  </si>
  <si>
    <t>「１」は４地域</t>
    <rPh sb="5" eb="7">
      <t>チイキ</t>
    </rPh>
    <phoneticPr fontId="2"/>
  </si>
  <si>
    <t>「２」は５～７地域</t>
    <rPh sb="7" eb="9">
      <t>チイキ</t>
    </rPh>
    <phoneticPr fontId="2"/>
  </si>
  <si>
    <t>適否</t>
    <rPh sb="0" eb="2">
      <t>テキヒ</t>
    </rPh>
    <phoneticPr fontId="2"/>
  </si>
  <si>
    <t xml:space="preserve"> </t>
    <phoneticPr fontId="2"/>
  </si>
  <si>
    <t>適</t>
    <rPh sb="0" eb="1">
      <t>テキ</t>
    </rPh>
    <phoneticPr fontId="2"/>
  </si>
  <si>
    <t>確認する地域の区分の基準にすべて「適合」又は「該当部位なし」を選択</t>
    <phoneticPr fontId="2"/>
  </si>
  <si>
    <t>居室のみを
暖冷房</t>
    <phoneticPr fontId="2"/>
  </si>
  <si>
    <t>住戸全体を
暖冷房</t>
    <phoneticPr fontId="2"/>
  </si>
  <si>
    <t>不適</t>
    <rPh sb="0" eb="1">
      <t>フ</t>
    </rPh>
    <rPh sb="1" eb="2">
      <t>テキ</t>
    </rPh>
    <phoneticPr fontId="2"/>
  </si>
  <si>
    <t>建設地：</t>
    <phoneticPr fontId="2"/>
  </si>
  <si>
    <t>ダクト式セントラル空調機で、ヒートポンプを熱源とするもの</t>
    <phoneticPr fontId="2"/>
  </si>
  <si>
    <t>暖房と冷房の両方について以下のいずれかを選択</t>
    <phoneticPr fontId="2"/>
  </si>
  <si>
    <t>①～③のいずれかを選択</t>
    <phoneticPr fontId="2"/>
  </si>
  <si>
    <t>③電気ヒートポンプ温水暖房機（フロン系冷媒に限る）</t>
    <phoneticPr fontId="2"/>
  </si>
  <si>
    <t>ルームエアコンディショナーで、エネルギー消費効率の区分が (い) 又は(ろ)のもの</t>
    <phoneticPr fontId="2"/>
  </si>
  <si>
    <t>ルームエアコンディショナーで、エネルギー消費効率の区分が (い)又は(ろ) のもの</t>
    <phoneticPr fontId="2"/>
  </si>
  <si>
    <t>設置しない</t>
    <rPh sb="0" eb="2">
      <t>セッチ</t>
    </rPh>
    <phoneticPr fontId="2"/>
  </si>
  <si>
    <t>ダクト式第二種 又は 第三種換気設備で、 ダクト内径が 75ｍｍ以上のもの</t>
    <phoneticPr fontId="2"/>
  </si>
  <si>
    <t>ダクト式第一種換気設備(熱交換なし)で、 ダクト内径が 75ｍｍ以上で、 かつDC モーター（直流）のもの</t>
    <phoneticPr fontId="2"/>
  </si>
  <si>
    <t>非居室の全ての照明に、LED 又は 蛍光灯 を設置している</t>
    <phoneticPr fontId="2"/>
  </si>
  <si>
    <t>% 以上のもの</t>
    <phoneticPr fontId="2"/>
  </si>
  <si>
    <t>不適箇所の検索</t>
    <rPh sb="0" eb="4">
      <t>フテキカショ</t>
    </rPh>
    <rPh sb="5" eb="7">
      <t>ケンサク</t>
    </rPh>
    <phoneticPr fontId="2"/>
  </si>
  <si>
    <t>製品名と厚さ入力</t>
    <rPh sb="0" eb="3">
      <t>セイヒンメイ</t>
    </rPh>
    <rPh sb="4" eb="5">
      <t>アツ</t>
    </rPh>
    <rPh sb="6" eb="8">
      <t>ニュウリョク</t>
    </rPh>
    <phoneticPr fontId="2"/>
  </si>
  <si>
    <t>該当なし</t>
    <rPh sb="0" eb="2">
      <t>ガイトウ</t>
    </rPh>
    <phoneticPr fontId="2"/>
  </si>
  <si>
    <t>不適の確認</t>
    <rPh sb="0" eb="2">
      <t>フテキ</t>
    </rPh>
    <rPh sb="3" eb="5">
      <t>カクニン</t>
    </rPh>
    <phoneticPr fontId="2"/>
  </si>
  <si>
    <t>不適箇所の検索２</t>
    <rPh sb="0" eb="4">
      <t>フテキカショ</t>
    </rPh>
    <rPh sb="5" eb="7">
      <t>ケンサク</t>
    </rPh>
    <phoneticPr fontId="2"/>
  </si>
  <si>
    <t>値の未入力</t>
    <rPh sb="0" eb="1">
      <t>アタイ</t>
    </rPh>
    <rPh sb="2" eb="5">
      <t>ミニュウリョク</t>
    </rPh>
    <phoneticPr fontId="2"/>
  </si>
  <si>
    <t>選択の確認</t>
    <rPh sb="0" eb="2">
      <t>センタク</t>
    </rPh>
    <rPh sb="3" eb="5">
      <t>カクニン</t>
    </rPh>
    <phoneticPr fontId="2"/>
  </si>
  <si>
    <t>５～７地域で窓が該当なしの場合</t>
    <rPh sb="3" eb="5">
      <t>チイキ</t>
    </rPh>
    <rPh sb="6" eb="7">
      <t>マド</t>
    </rPh>
    <rPh sb="8" eb="10">
      <t>ガイトウ</t>
    </rPh>
    <rPh sb="13" eb="15">
      <t>バアイ</t>
    </rPh>
    <phoneticPr fontId="2"/>
  </si>
  <si>
    <t>不適箇所の検索３</t>
    <rPh sb="0" eb="4">
      <t>フテキカショ</t>
    </rPh>
    <rPh sb="5" eb="7">
      <t>ケンサク</t>
    </rPh>
    <phoneticPr fontId="2"/>
  </si>
  <si>
    <t>都道府県</t>
  </si>
  <si>
    <t>市区町村</t>
  </si>
  <si>
    <t>省エネ基準</t>
    <rPh sb="0" eb="1">
      <t>ショウ</t>
    </rPh>
    <rPh sb="3" eb="5">
      <t>キジュン</t>
    </rPh>
    <phoneticPr fontId="2"/>
  </si>
  <si>
    <t>省エネ基準適否</t>
    <rPh sb="0" eb="1">
      <t>ショウ</t>
    </rPh>
    <rPh sb="3" eb="5">
      <t>キジュン</t>
    </rPh>
    <rPh sb="5" eb="7">
      <t>テキヒ</t>
    </rPh>
    <phoneticPr fontId="2"/>
  </si>
  <si>
    <t>以下の法律及び書籍に基づき、又は参考にして作成しています。
　・住宅部分の外壁、窓等を通じての熱の損失の防止に関する誘導基準及び一次エネルギー消費量に関する基準
　　　[平成二十八年一月二十九日国土交通省告示第二百六十六号]　[令和四年十一月七日国土交通省告示第千百五号]
　・建築物省エネ法　木造戸建住宅の仕様基準ガイドブック2023　省エネ基準編　４～７地域版　令和 5（2023）年 10 月  第3版発行</t>
    <rPh sb="32" eb="36">
      <t>ジュウタクブブン</t>
    </rPh>
    <rPh sb="37" eb="39">
      <t>ガイヘキ</t>
    </rPh>
    <rPh sb="40" eb="42">
      <t>マドトウ</t>
    </rPh>
    <rPh sb="43" eb="44">
      <t>ツウ</t>
    </rPh>
    <rPh sb="47" eb="48">
      <t>ネツ</t>
    </rPh>
    <rPh sb="49" eb="51">
      <t>ソンシツ</t>
    </rPh>
    <rPh sb="52" eb="54">
      <t>ボウシ</t>
    </rPh>
    <rPh sb="55" eb="56">
      <t>カン</t>
    </rPh>
    <rPh sb="58" eb="60">
      <t>ユウドウ</t>
    </rPh>
    <rPh sb="60" eb="62">
      <t>キジュン</t>
    </rPh>
    <rPh sb="62" eb="63">
      <t>オヨ</t>
    </rPh>
    <rPh sb="64" eb="66">
      <t>イチジ</t>
    </rPh>
    <rPh sb="71" eb="74">
      <t>ショウヒリョウ</t>
    </rPh>
    <rPh sb="75" eb="76">
      <t>カン</t>
    </rPh>
    <rPh sb="85" eb="87">
      <t>ヘイセイ</t>
    </rPh>
    <rPh sb="87" eb="90">
      <t>ニジュウハチ</t>
    </rPh>
    <rPh sb="93" eb="96">
      <t>ニジュウク</t>
    </rPh>
    <rPh sb="105" eb="106">
      <t>ニ</t>
    </rPh>
    <rPh sb="107" eb="110">
      <t>ロクジュウロク</t>
    </rPh>
    <rPh sb="133" eb="134">
      <t>ゴ</t>
    </rPh>
    <rPh sb="169" eb="170">
      <t>ショウ</t>
    </rPh>
    <phoneticPr fontId="2"/>
  </si>
  <si>
    <t>◎建設地の地域の区分を確認してください
◎ 建設地は、都道府県名 及び市区町村名を
　記入してください。</t>
    <phoneticPr fontId="2"/>
  </si>
  <si>
    <t>◎ 断熱する部位と採用する断熱工法によって基準値が異なります。
◎ 断熱する部位とその部位の断熱工法をチェックし、「断熱材の製品名と厚さ」及び「熱抵抗 R」を記入のうえ、
　基準適否を確認してください。
◎ １つの部位で複数の断熱工法を採用する場合は、それぞれの工法ごとに基準値を満たす必要があります。
◎ １つの部位に複数の仕様がある場合は、性能が低い仕様（熱抵抗 R が小さい方）について記入してください。
◎ 該当する部位がない場合は、「該当部位なし」にチェックをしてください。</t>
    <phoneticPr fontId="2"/>
  </si>
  <si>
    <r>
      <t>(</t>
    </r>
    <r>
      <rPr>
        <b/>
        <sz val="11"/>
        <color theme="1"/>
        <rFont val="游ゴシック"/>
        <family val="3"/>
        <charset val="128"/>
        <scheme val="minor"/>
      </rPr>
      <t>外気</t>
    </r>
    <r>
      <rPr>
        <sz val="11"/>
        <color theme="1"/>
        <rFont val="游ゴシック"/>
        <family val="2"/>
        <charset val="128"/>
        <scheme val="minor"/>
      </rPr>
      <t>に接する部分）※</t>
    </r>
    <phoneticPr fontId="2"/>
  </si>
  <si>
    <r>
      <t>(</t>
    </r>
    <r>
      <rPr>
        <b/>
        <sz val="8"/>
        <color theme="1"/>
        <rFont val="游ゴシック"/>
        <family val="3"/>
        <charset val="128"/>
        <scheme val="minor"/>
      </rPr>
      <t>その他</t>
    </r>
    <r>
      <rPr>
        <sz val="8"/>
        <color theme="1"/>
        <rFont val="游ゴシック"/>
        <family val="3"/>
        <charset val="128"/>
        <scheme val="minor"/>
      </rPr>
      <t>の部分)※</t>
    </r>
    <rPh sb="3" eb="4">
      <t>タ</t>
    </rPh>
    <rPh sb="5" eb="7">
      <t>ブブン</t>
    </rPh>
    <phoneticPr fontId="2"/>
  </si>
  <si>
    <t>◎ 地域の区分によって基準値が異なります。
◎「製品名」 及び「窓又はドアの熱貫流率U」「窓の日射熱取得率η 」 を記入のうえ、 基準適否を確認してく
　ださい。
◎ 複数の仕様がある場合は、熱貫流率Uについては性能が低い仕様（熱貫流率Uが大きい方）、日射遮蔽対策に
　ついては、窓の日射熱取得率η が大きい仕様を記入してください。
◎ ５～７地域において該当する窓がない場合は、「該当部位なし」にチェックをしてください.</t>
    <phoneticPr fontId="2"/>
  </si>
  <si>
    <r>
      <rPr>
        <b/>
        <sz val="8"/>
        <color theme="1"/>
        <rFont val="游ゴシック"/>
        <family val="3"/>
        <charset val="128"/>
        <scheme val="minor"/>
      </rPr>
      <t>註：下記に記載のない設備機器（床暖房など）を設置する場合、このチェックリストは使用できません。
この場合、省エネルギー消費計算プログラムにより設置の適否を確認してください。(省エネ適合性判定)</t>
    </r>
    <r>
      <rPr>
        <b/>
        <sz val="7"/>
        <color theme="1"/>
        <rFont val="游ゴシック"/>
        <family val="3"/>
        <charset val="128"/>
        <scheme val="minor"/>
      </rPr>
      <t xml:space="preserve">
◎ 暖冷房設備は、暖冷房する範囲を選択したのち、各々についていずれかを選択してください。
◎ 暖冷房設備を設置しない場合は、「設置しない」にチェックをしてください。</t>
    </r>
    <rPh sb="0" eb="1">
      <t>チュウ</t>
    </rPh>
    <rPh sb="50" eb="52">
      <t>バアイ</t>
    </rPh>
    <rPh sb="53" eb="54">
      <t>ショウ</t>
    </rPh>
    <rPh sb="59" eb="63">
      <t>ショウヒケイサン</t>
    </rPh>
    <rPh sb="71" eb="73">
      <t>セッチ</t>
    </rPh>
    <rPh sb="74" eb="76">
      <t>テキヒ</t>
    </rPh>
    <rPh sb="77" eb="79">
      <t>カクニン</t>
    </rPh>
    <rPh sb="87" eb="88">
      <t>ショウ</t>
    </rPh>
    <rPh sb="90" eb="93">
      <t>テキゴウセイ</t>
    </rPh>
    <rPh sb="93" eb="95">
      <t>ハンテイ</t>
    </rPh>
    <rPh sb="160" eb="162">
      <t>セッチ</t>
    </rPh>
    <phoneticPr fontId="2"/>
  </si>
  <si>
    <t>FF暖房機の熱効率86.0%以上のもの(4地域に限る)</t>
    <rPh sb="2" eb="4">
      <t>ダンボウ</t>
    </rPh>
    <rPh sb="4" eb="5">
      <t>キ</t>
    </rPh>
    <rPh sb="6" eb="9">
      <t>ネツコウリツ</t>
    </rPh>
    <rPh sb="14" eb="16">
      <t>イジョウ</t>
    </rPh>
    <rPh sb="21" eb="23">
      <t>チイキ</t>
    </rPh>
    <rPh sb="24" eb="25">
      <t>カギ</t>
    </rPh>
    <phoneticPr fontId="2"/>
  </si>
  <si>
    <t>4地域</t>
    <rPh sb="1" eb="3">
      <t>チイキ</t>
    </rPh>
    <phoneticPr fontId="2"/>
  </si>
  <si>
    <t>5~7地域</t>
    <rPh sb="3" eb="5">
      <t>チイキ</t>
    </rPh>
    <phoneticPr fontId="2"/>
  </si>
  <si>
    <t>②ガス潜熱回収型温水暖房機【エコジョーズ】の熱効率78.9%以上のもの</t>
    <rPh sb="22" eb="25">
      <t>ネツコウリツ</t>
    </rPh>
    <rPh sb="30" eb="32">
      <t>イジョウ</t>
    </rPh>
    <phoneticPr fontId="2"/>
  </si>
  <si>
    <t>①石油潜熱回収型温水暖房機【エコフィール】の熱効率87.8%以上のもの</t>
    <rPh sb="22" eb="25">
      <t>ネツコウリツ</t>
    </rPh>
    <rPh sb="30" eb="32">
      <t>イジョウ</t>
    </rPh>
    <phoneticPr fontId="2"/>
  </si>
  <si>
    <t>①石油潜熱回収型温水暖房機【エコフィール】の熱効率83.0%以上のもの</t>
    <rPh sb="22" eb="25">
      <t>ネツコウリツ</t>
    </rPh>
    <rPh sb="30" eb="32">
      <t>イジョウ</t>
    </rPh>
    <phoneticPr fontId="2"/>
  </si>
  <si>
    <t>②ガス潜熱回収型温水暖房機【エコジョーズ】の熱効率82.5%以上のもの</t>
    <rPh sb="22" eb="25">
      <t>ネツコウリツ</t>
    </rPh>
    <rPh sb="30" eb="32">
      <t>イジョウ</t>
    </rPh>
    <phoneticPr fontId="2"/>
  </si>
  <si>
    <t>石油潜熱回収型給湯機【エコフィール】 のモード熱効率</t>
    <phoneticPr fontId="2"/>
  </si>
  <si>
    <t xml:space="preserve">ガス潜熱回収型給湯機【エコジョーズ】 のモード熱効率 </t>
    <phoneticPr fontId="2"/>
  </si>
  <si>
    <t>電気ヒートポンプ給湯機【エコキュート 】</t>
    <phoneticPr fontId="2"/>
  </si>
  <si>
    <r>
      <rPr>
        <b/>
        <sz val="12"/>
        <color theme="0"/>
        <rFont val="游ゴシック"/>
        <family val="3"/>
        <charset val="128"/>
        <scheme val="minor"/>
      </rPr>
      <t>省エネ基準適否</t>
    </r>
    <r>
      <rPr>
        <b/>
        <sz val="14"/>
        <color theme="0"/>
        <rFont val="游ゴシック"/>
        <family val="3"/>
        <charset val="128"/>
        <scheme val="minor"/>
      </rPr>
      <t>　</t>
    </r>
    <r>
      <rPr>
        <b/>
        <sz val="16"/>
        <color theme="0"/>
        <rFont val="游ゴシック"/>
        <family val="3"/>
        <charset val="128"/>
        <scheme val="minor"/>
      </rPr>
      <t>チェックリスト</t>
    </r>
    <phoneticPr fontId="2"/>
  </si>
  <si>
    <t>省エネ基準への適合確認のプロセス及び適否判定</t>
    <rPh sb="0" eb="1">
      <t>ショウ</t>
    </rPh>
    <rPh sb="16" eb="17">
      <t>オヨ</t>
    </rPh>
    <rPh sb="18" eb="22">
      <t>テキヒハンテイ</t>
    </rPh>
    <phoneticPr fontId="2"/>
  </si>
  <si>
    <t>作成日：</t>
    <rPh sb="0" eb="3">
      <t>サクセイビ</t>
    </rPh>
    <phoneticPr fontId="2"/>
  </si>
  <si>
    <t>比消費電力が0.3W/(㎥/ｈ)以下の換気設備</t>
    <rPh sb="0" eb="1">
      <t>ヒ</t>
    </rPh>
    <rPh sb="1" eb="3">
      <t>ショウヒ</t>
    </rPh>
    <rPh sb="3" eb="5">
      <t>デンリョク</t>
    </rPh>
    <rPh sb="16" eb="18">
      <t>イカ</t>
    </rPh>
    <rPh sb="19" eb="21">
      <t>カンキ</t>
    </rPh>
    <rPh sb="21" eb="23">
      <t>セツビ</t>
    </rPh>
    <phoneticPr fontId="2"/>
  </si>
  <si>
    <t>(熱交換換気設備を採用する場合にあっては、比消費電力を有効換気量率で除した値)</t>
    <phoneticPr fontId="2"/>
  </si>
  <si>
    <t>21zx</t>
    <phoneticPr fontId="2"/>
  </si>
  <si>
    <t>ver2.33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</si>
</sst>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6">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7"/>
      <color rgb="FF242021"/>
      <name val="PUDShinGoNTPr6N-Regular-Identit"/>
      <family val="2"/>
    </font>
    <font>
      <sz val="7"/>
      <color rgb="FF242021"/>
      <name val="ＭＳ Ｐゴシック"/>
      <family val="3"/>
      <charset val="128"/>
    </font>
    <font>
      <sz val="7"/>
      <color rgb="FF242021"/>
      <name val="PUDShinGoNTPr6N-Regular-Identit"/>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4"/>
      <color theme="0"/>
      <name val="游ゴシック"/>
      <family val="3"/>
      <charset val="128"/>
      <scheme val="minor"/>
    </font>
    <font>
      <sz val="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6"/>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5"/>
      <color theme="0"/>
      <name val="游ゴシック"/>
      <family val="3"/>
      <charset val="128"/>
      <scheme val="minor"/>
    </font>
    <font>
      <b/>
      <sz val="11"/>
      <color theme="0"/>
      <name val="游ゴシック"/>
      <family val="3"/>
      <charset val="128"/>
      <scheme val="minor"/>
    </font>
    <font>
      <b/>
      <sz val="10"/>
      <color theme="0"/>
      <name val="游ゴシック"/>
      <family val="3"/>
      <charset val="128"/>
      <scheme val="minor"/>
    </font>
    <font>
      <b/>
      <sz val="8"/>
      <color theme="0"/>
      <name val="游ゴシック"/>
      <family val="3"/>
      <charset val="128"/>
      <scheme val="minor"/>
    </font>
    <font>
      <b/>
      <sz val="7"/>
      <color theme="1"/>
      <name val="游ゴシック"/>
      <family val="3"/>
      <charset val="128"/>
      <scheme val="minor"/>
    </font>
    <font>
      <b/>
      <sz val="9"/>
      <color theme="0"/>
      <name val="游ゴシック"/>
      <family val="3"/>
      <charset val="128"/>
      <scheme val="minor"/>
    </font>
    <font>
      <b/>
      <sz val="6"/>
      <color theme="0"/>
      <name val="游ゴシック"/>
      <family val="3"/>
      <charset val="128"/>
      <scheme val="minor"/>
    </font>
    <font>
      <b/>
      <sz val="20"/>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0"/>
      <name val="游ゴシック"/>
      <family val="3"/>
      <charset val="128"/>
      <scheme val="minor"/>
    </font>
    <font>
      <b/>
      <sz val="16"/>
      <color theme="0"/>
      <name val="游ゴシック"/>
      <family val="3"/>
      <charset val="128"/>
      <scheme val="minor"/>
    </font>
    <font>
      <b/>
      <sz val="11"/>
      <color rgb="FFFF0000"/>
      <name val="游ゴシック"/>
      <family val="3"/>
      <charset val="128"/>
      <scheme val="minor"/>
    </font>
    <font>
      <b/>
      <sz val="8"/>
      <color rgb="FFFF0000"/>
      <name val="游ゴシック"/>
      <family val="3"/>
      <charset val="128"/>
      <scheme val="minor"/>
    </font>
    <font>
      <sz val="11"/>
      <name val="游ゴシック"/>
      <family val="2"/>
      <charset val="128"/>
      <scheme val="minor"/>
    </font>
    <font>
      <sz val="8"/>
      <color rgb="FFFF0000"/>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E699"/>
        <bgColor indexed="64"/>
      </patternFill>
    </fill>
  </fills>
  <borders count="10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dotted">
        <color auto="1"/>
      </left>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dotted">
        <color auto="1"/>
      </right>
      <top/>
      <bottom style="hair">
        <color auto="1"/>
      </bottom>
      <diagonal/>
    </border>
    <border>
      <left style="dotted">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hair">
        <color auto="1"/>
      </top>
      <bottom style="thin">
        <color auto="1"/>
      </bottom>
      <diagonal/>
    </border>
    <border>
      <left style="dotted">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tted">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hair">
        <color auto="1"/>
      </top>
      <bottom/>
      <diagonal/>
    </border>
    <border>
      <left style="dotted">
        <color auto="1"/>
      </left>
      <right/>
      <top style="hair">
        <color auto="1"/>
      </top>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diagonalUp="1">
      <left style="thin">
        <color auto="1"/>
      </left>
      <right style="dotted">
        <color auto="1"/>
      </right>
      <top style="thin">
        <color auto="1"/>
      </top>
      <bottom/>
      <diagonal style="hair">
        <color auto="1"/>
      </diagonal>
    </border>
    <border diagonalUp="1">
      <left style="thin">
        <color auto="1"/>
      </left>
      <right style="dotted">
        <color auto="1"/>
      </right>
      <top/>
      <bottom/>
      <diagonal style="hair">
        <color auto="1"/>
      </diagonal>
    </border>
    <border diagonalUp="1">
      <left style="thin">
        <color auto="1"/>
      </left>
      <right style="dotted">
        <color auto="1"/>
      </right>
      <top/>
      <bottom style="thin">
        <color auto="1"/>
      </bottom>
      <diagonal style="hair">
        <color auto="1"/>
      </diagonal>
    </border>
    <border>
      <left style="thin">
        <color indexed="64"/>
      </left>
      <right style="thin">
        <color indexed="64"/>
      </right>
      <top style="thin">
        <color indexed="64"/>
      </top>
      <bottom style="thin">
        <color indexed="64"/>
      </bottom>
      <diagonal/>
    </border>
    <border diagonalUp="1">
      <left/>
      <right/>
      <top/>
      <bottom/>
      <diagonal style="thin">
        <color auto="1"/>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top style="thin">
        <color indexed="64"/>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theme="0"/>
      </top>
      <bottom style="thin">
        <color theme="0"/>
      </bottom>
      <diagonal/>
    </border>
    <border diagonalUp="1">
      <left/>
      <right/>
      <top style="thin">
        <color auto="1"/>
      </top>
      <bottom/>
      <diagonal style="thin">
        <color auto="1"/>
      </diagonal>
    </border>
    <border>
      <left style="thin">
        <color indexed="64"/>
      </left>
      <right style="dotted">
        <color auto="1"/>
      </right>
      <top style="thin">
        <color indexed="64"/>
      </top>
      <bottom/>
      <diagonal/>
    </border>
    <border>
      <left style="thin">
        <color indexed="64"/>
      </left>
      <right style="dotted">
        <color auto="1"/>
      </right>
      <top/>
      <bottom/>
      <diagonal/>
    </border>
    <border>
      <left style="thin">
        <color indexed="64"/>
      </left>
      <right style="dotted">
        <color auto="1"/>
      </right>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left style="thin">
        <color indexed="64"/>
      </left>
      <right style="thin">
        <color indexed="64"/>
      </right>
      <top/>
      <bottom style="thin">
        <color indexed="64"/>
      </bottom>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style="thin">
        <color indexed="64"/>
      </left>
      <right style="dotted">
        <color auto="1"/>
      </right>
      <top style="thin">
        <color indexed="64"/>
      </top>
      <bottom/>
      <diagonal style="thin">
        <color indexed="64"/>
      </diagonal>
    </border>
    <border diagonalUp="1">
      <left style="thin">
        <color indexed="64"/>
      </left>
      <right style="dotted">
        <color auto="1"/>
      </right>
      <top/>
      <bottom/>
      <diagonal style="thin">
        <color indexed="64"/>
      </diagonal>
    </border>
    <border diagonalUp="1">
      <left style="thin">
        <color indexed="64"/>
      </left>
      <right style="dotted">
        <color auto="1"/>
      </right>
      <top/>
      <bottom style="thin">
        <color indexed="64"/>
      </bottom>
      <diagonal style="thin">
        <color indexed="64"/>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auto="1"/>
      </left>
      <right/>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auto="1"/>
      </right>
      <top style="medium">
        <color indexed="64"/>
      </top>
      <bottom style="medium">
        <color indexed="64"/>
      </bottom>
      <diagonal/>
    </border>
    <border>
      <left/>
      <right style="dotted">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right style="thin">
        <color auto="1"/>
      </right>
      <top/>
      <bottom style="thin">
        <color theme="0"/>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50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6" fillId="0" borderId="0" xfId="0" applyFont="1">
      <alignment vertical="center"/>
    </xf>
    <xf numFmtId="0" fontId="0" fillId="3" borderId="0" xfId="0" applyFill="1">
      <alignment vertical="center"/>
    </xf>
    <xf numFmtId="0" fontId="7" fillId="3" borderId="2" xfId="0" applyFont="1" applyFill="1" applyBorder="1">
      <alignment vertical="center"/>
    </xf>
    <xf numFmtId="0" fontId="7" fillId="3" borderId="5" xfId="0" applyFont="1" applyFill="1" applyBorder="1">
      <alignment vertical="center"/>
    </xf>
    <xf numFmtId="0" fontId="3" fillId="3" borderId="2" xfId="0" applyFont="1" applyFill="1" applyBorder="1">
      <alignment vertical="center"/>
    </xf>
    <xf numFmtId="0" fontId="0" fillId="3" borderId="2" xfId="0" applyFill="1" applyBorder="1">
      <alignment vertical="center"/>
    </xf>
    <xf numFmtId="0" fontId="12" fillId="3" borderId="0" xfId="0" applyFont="1" applyFill="1" applyAlignment="1">
      <alignment vertical="top"/>
    </xf>
    <xf numFmtId="0" fontId="15" fillId="3" borderId="0" xfId="0" applyFont="1" applyFill="1" applyAlignment="1">
      <alignment vertical="top" wrapText="1"/>
    </xf>
    <xf numFmtId="0" fontId="7" fillId="3" borderId="0" xfId="0" applyFont="1" applyFill="1">
      <alignment vertical="center"/>
    </xf>
    <xf numFmtId="0" fontId="0" fillId="3" borderId="5" xfId="0" applyFill="1" applyBorder="1">
      <alignment vertical="center"/>
    </xf>
    <xf numFmtId="0" fontId="7" fillId="3" borderId="0" xfId="0" applyFont="1" applyFill="1" applyAlignment="1">
      <alignment vertical="center" wrapText="1"/>
    </xf>
    <xf numFmtId="0" fontId="6" fillId="3" borderId="0" xfId="0" applyFont="1" applyFill="1">
      <alignment vertical="center"/>
    </xf>
    <xf numFmtId="0" fontId="0" fillId="3" borderId="0" xfId="0" applyFill="1" applyProtection="1">
      <alignment vertical="center"/>
      <protection locked="0"/>
    </xf>
    <xf numFmtId="0" fontId="0" fillId="3" borderId="1" xfId="0" applyFill="1" applyBorder="1">
      <alignment vertical="center"/>
    </xf>
    <xf numFmtId="0" fontId="0" fillId="3" borderId="3"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4" xfId="0" applyFill="1" applyBorder="1">
      <alignment vertical="center"/>
    </xf>
    <xf numFmtId="0" fontId="8" fillId="3" borderId="5" xfId="0" applyFont="1" applyFill="1" applyBorder="1">
      <alignment vertical="center"/>
    </xf>
    <xf numFmtId="0" fontId="0" fillId="3" borderId="6" xfId="0" applyFill="1" applyBorder="1">
      <alignment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10" fillId="3" borderId="2" xfId="0" applyFont="1" applyFill="1" applyBorder="1">
      <alignment vertical="center"/>
    </xf>
    <xf numFmtId="0" fontId="10" fillId="3" borderId="10" xfId="0" applyFont="1" applyFill="1" applyBorder="1">
      <alignment vertical="center"/>
    </xf>
    <xf numFmtId="0" fontId="3" fillId="3" borderId="1" xfId="0" applyFont="1" applyFill="1" applyBorder="1">
      <alignment vertical="center"/>
    </xf>
    <xf numFmtId="0" fontId="10" fillId="3" borderId="3" xfId="0" applyFont="1" applyFill="1" applyBorder="1" applyAlignment="1">
      <alignment horizontal="right" vertical="center"/>
    </xf>
    <xf numFmtId="0" fontId="0" fillId="5" borderId="18" xfId="0" applyFill="1" applyBorder="1" applyAlignment="1">
      <alignment horizontal="center" vertical="center"/>
    </xf>
    <xf numFmtId="0" fontId="8" fillId="5" borderId="19" xfId="0" applyFont="1" applyFill="1" applyBorder="1">
      <alignment vertical="center"/>
    </xf>
    <xf numFmtId="0" fontId="0" fillId="5" borderId="19" xfId="0" applyFill="1" applyBorder="1">
      <alignment vertical="center"/>
    </xf>
    <xf numFmtId="0" fontId="0" fillId="5" borderId="23" xfId="0" applyFill="1" applyBorder="1" applyAlignment="1">
      <alignment horizontal="center" vertical="center"/>
    </xf>
    <xf numFmtId="0" fontId="8" fillId="5" borderId="24" xfId="0" applyFont="1" applyFill="1" applyBorder="1">
      <alignment vertical="center"/>
    </xf>
    <xf numFmtId="0" fontId="0" fillId="5" borderId="24" xfId="0" applyFill="1" applyBorder="1">
      <alignment vertical="center"/>
    </xf>
    <xf numFmtId="0" fontId="7" fillId="5" borderId="19" xfId="0" applyFont="1" applyFill="1" applyBorder="1">
      <alignment vertical="center"/>
    </xf>
    <xf numFmtId="0" fontId="10" fillId="3" borderId="29" xfId="0" applyFont="1" applyFill="1" applyBorder="1">
      <alignment vertical="center"/>
    </xf>
    <xf numFmtId="0" fontId="10" fillId="3" borderId="31" xfId="0" applyFont="1" applyFill="1" applyBorder="1">
      <alignment vertical="center"/>
    </xf>
    <xf numFmtId="0" fontId="10" fillId="3" borderId="30" xfId="0" applyFont="1" applyFill="1" applyBorder="1" applyAlignment="1">
      <alignment horizontal="right" vertical="center"/>
    </xf>
    <xf numFmtId="0" fontId="3" fillId="3" borderId="28" xfId="0" applyFont="1" applyFill="1" applyBorder="1">
      <alignment vertical="center"/>
    </xf>
    <xf numFmtId="0" fontId="0" fillId="3" borderId="29" xfId="0" applyFill="1" applyBorder="1">
      <alignment vertical="center"/>
    </xf>
    <xf numFmtId="0" fontId="0" fillId="3" borderId="18" xfId="0" applyFill="1" applyBorder="1" applyAlignment="1">
      <alignment horizontal="center" vertical="center"/>
    </xf>
    <xf numFmtId="0" fontId="7" fillId="3" borderId="19" xfId="0" applyFont="1" applyFill="1" applyBorder="1">
      <alignment vertical="center"/>
    </xf>
    <xf numFmtId="0" fontId="0" fillId="3" borderId="19" xfId="0" applyFill="1" applyBorder="1">
      <alignment vertical="center"/>
    </xf>
    <xf numFmtId="0" fontId="8" fillId="3" borderId="19" xfId="0" applyFont="1" applyFill="1" applyBorder="1">
      <alignment vertical="center"/>
    </xf>
    <xf numFmtId="0" fontId="0" fillId="3" borderId="23" xfId="0" applyFill="1" applyBorder="1" applyAlignment="1">
      <alignment horizontal="center" vertical="center"/>
    </xf>
    <xf numFmtId="0" fontId="8" fillId="3" borderId="24" xfId="0" applyFont="1" applyFill="1" applyBorder="1">
      <alignment vertical="center"/>
    </xf>
    <xf numFmtId="0" fontId="0" fillId="3" borderId="24" xfId="0" applyFill="1" applyBorder="1">
      <alignment vertical="center"/>
    </xf>
    <xf numFmtId="0" fontId="0" fillId="3" borderId="28" xfId="0" applyFill="1" applyBorder="1" applyAlignment="1">
      <alignment horizontal="center" vertical="center"/>
    </xf>
    <xf numFmtId="0" fontId="8" fillId="3" borderId="29" xfId="0" applyFont="1" applyFill="1" applyBorder="1">
      <alignment vertical="center"/>
    </xf>
    <xf numFmtId="0" fontId="0" fillId="3" borderId="32" xfId="0" applyFill="1" applyBorder="1" applyAlignment="1">
      <alignment horizontal="center" vertical="center"/>
    </xf>
    <xf numFmtId="0" fontId="7" fillId="3" borderId="33" xfId="0" applyFont="1" applyFill="1" applyBorder="1">
      <alignment vertical="center"/>
    </xf>
    <xf numFmtId="0" fontId="0" fillId="3" borderId="33" xfId="0" applyFill="1" applyBorder="1">
      <alignment vertical="center"/>
    </xf>
    <xf numFmtId="49" fontId="0" fillId="5" borderId="23" xfId="0" applyNumberFormat="1" applyFill="1" applyBorder="1" applyAlignment="1">
      <alignment vertical="top" wrapText="1"/>
    </xf>
    <xf numFmtId="49" fontId="0" fillId="5" borderId="24" xfId="0" applyNumberFormat="1" applyFill="1" applyBorder="1" applyAlignment="1">
      <alignment vertical="top" wrapText="1"/>
    </xf>
    <xf numFmtId="49" fontId="0" fillId="5" borderId="26" xfId="0" applyNumberFormat="1" applyFill="1" applyBorder="1" applyAlignment="1">
      <alignment vertical="top" wrapText="1"/>
    </xf>
    <xf numFmtId="0" fontId="0" fillId="3" borderId="13" xfId="0" applyFill="1" applyBorder="1" applyAlignment="1">
      <alignment horizontal="center" vertical="center"/>
    </xf>
    <xf numFmtId="0" fontId="8" fillId="3" borderId="14" xfId="0" applyFont="1" applyFill="1" applyBorder="1">
      <alignment vertical="center"/>
    </xf>
    <xf numFmtId="0" fontId="0" fillId="3" borderId="14" xfId="0" applyFill="1" applyBorder="1">
      <alignment vertical="center"/>
    </xf>
    <xf numFmtId="0" fontId="0" fillId="4" borderId="37" xfId="0" applyFill="1" applyBorder="1">
      <alignment vertical="center"/>
    </xf>
    <xf numFmtId="0" fontId="0" fillId="4" borderId="38" xfId="0" applyFill="1" applyBorder="1">
      <alignment vertical="center"/>
    </xf>
    <xf numFmtId="0" fontId="0" fillId="4" borderId="39" xfId="0" applyFill="1" applyBorder="1">
      <alignment vertical="center"/>
    </xf>
    <xf numFmtId="0" fontId="0" fillId="4" borderId="38" xfId="0" applyFill="1" applyBorder="1" applyAlignment="1">
      <alignment horizontal="center" vertical="center"/>
    </xf>
    <xf numFmtId="0" fontId="0" fillId="3" borderId="0" xfId="0" applyFill="1" applyAlignment="1">
      <alignment horizontal="center" vertical="center"/>
    </xf>
    <xf numFmtId="0" fontId="21" fillId="3" borderId="0" xfId="0" applyFont="1" applyFill="1">
      <alignment vertical="center"/>
    </xf>
    <xf numFmtId="0" fontId="17" fillId="3" borderId="0" xfId="0" applyFont="1" applyFill="1">
      <alignment vertical="center"/>
    </xf>
    <xf numFmtId="0" fontId="16" fillId="3" borderId="0" xfId="0" applyFont="1" applyFill="1">
      <alignment vertical="center"/>
    </xf>
    <xf numFmtId="0" fontId="3" fillId="3" borderId="0" xfId="0" applyFont="1" applyFill="1" applyAlignment="1">
      <alignment horizontal="center" vertical="center"/>
    </xf>
    <xf numFmtId="0" fontId="3" fillId="3" borderId="0" xfId="0" applyFont="1" applyFill="1">
      <alignment vertical="center"/>
    </xf>
    <xf numFmtId="0" fontId="0" fillId="6" borderId="37" xfId="0" applyFill="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6" borderId="38" xfId="0" applyFill="1" applyBorder="1">
      <alignment vertical="center"/>
    </xf>
    <xf numFmtId="0" fontId="0" fillId="6" borderId="39" xfId="0" applyFill="1" applyBorder="1">
      <alignment vertical="center"/>
    </xf>
    <xf numFmtId="0" fontId="3" fillId="3" borderId="1" xfId="0" applyFont="1" applyFill="1" applyBorder="1" applyAlignment="1">
      <alignment horizontal="center" vertical="center"/>
    </xf>
    <xf numFmtId="0" fontId="3" fillId="3" borderId="7" xfId="0" applyFont="1" applyFill="1" applyBorder="1" applyAlignment="1">
      <alignment vertical="center" shrinkToFit="1"/>
    </xf>
    <xf numFmtId="176" fontId="3" fillId="5" borderId="20" xfId="0" applyNumberFormat="1" applyFont="1" applyFill="1" applyBorder="1" applyAlignment="1">
      <alignment vertical="center" shrinkToFit="1"/>
    </xf>
    <xf numFmtId="176" fontId="3" fillId="5" borderId="25" xfId="0" applyNumberFormat="1" applyFont="1" applyFill="1" applyBorder="1" applyAlignment="1">
      <alignment vertical="center" shrinkToFit="1"/>
    </xf>
    <xf numFmtId="176" fontId="3" fillId="3" borderId="20" xfId="0" applyNumberFormat="1" applyFont="1" applyFill="1" applyBorder="1" applyAlignment="1">
      <alignment vertical="center" shrinkToFit="1"/>
    </xf>
    <xf numFmtId="176" fontId="3" fillId="3" borderId="25" xfId="0" applyNumberFormat="1" applyFont="1" applyFill="1" applyBorder="1" applyAlignment="1">
      <alignment vertical="center" shrinkToFit="1"/>
    </xf>
    <xf numFmtId="176" fontId="3" fillId="3" borderId="7" xfId="0" applyNumberFormat="1" applyFont="1" applyFill="1" applyBorder="1" applyAlignment="1">
      <alignment vertical="center" shrinkToFit="1"/>
    </xf>
    <xf numFmtId="176" fontId="3" fillId="3" borderId="6" xfId="0" applyNumberFormat="1" applyFont="1" applyFill="1" applyBorder="1" applyAlignment="1">
      <alignment vertical="center" shrinkToFit="1"/>
    </xf>
    <xf numFmtId="176" fontId="3" fillId="3" borderId="34" xfId="0" applyNumberFormat="1" applyFont="1" applyFill="1" applyBorder="1" applyAlignment="1">
      <alignment vertical="center" shrinkToFit="1"/>
    </xf>
    <xf numFmtId="176" fontId="3" fillId="3" borderId="15" xfId="0" applyNumberFormat="1" applyFont="1" applyFill="1" applyBorder="1" applyAlignment="1">
      <alignment vertical="center" shrinkToFit="1"/>
    </xf>
    <xf numFmtId="0" fontId="3" fillId="3" borderId="6" xfId="0" applyFont="1" applyFill="1" applyBorder="1" applyAlignment="1">
      <alignment vertical="center" shrinkToFit="1"/>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6" xfId="0" applyFill="1" applyBorder="1">
      <alignment vertical="center"/>
    </xf>
    <xf numFmtId="0" fontId="0" fillId="3" borderId="66" xfId="0" applyFill="1" applyBorder="1" applyAlignment="1">
      <alignment horizontal="center" vertical="center"/>
    </xf>
    <xf numFmtId="0" fontId="23" fillId="3" borderId="66" xfId="0" applyFont="1" applyFill="1" applyBorder="1">
      <alignment vertical="center"/>
    </xf>
    <xf numFmtId="0" fontId="0" fillId="3" borderId="67" xfId="0" applyFill="1" applyBorder="1">
      <alignment vertical="center"/>
    </xf>
    <xf numFmtId="0" fontId="23" fillId="3" borderId="5" xfId="0" applyFont="1" applyFill="1" applyBorder="1">
      <alignment vertical="center"/>
    </xf>
    <xf numFmtId="0" fontId="17" fillId="3" borderId="2" xfId="0" applyFont="1" applyFill="1" applyBorder="1" applyAlignment="1">
      <alignment vertical="top" wrapText="1"/>
    </xf>
    <xf numFmtId="0" fontId="23" fillId="3" borderId="66" xfId="0" applyFont="1" applyFill="1" applyBorder="1" applyAlignment="1">
      <alignment vertical="top" wrapText="1"/>
    </xf>
    <xf numFmtId="0" fontId="0" fillId="3" borderId="65" xfId="0" applyFill="1" applyBorder="1">
      <alignment vertical="center"/>
    </xf>
    <xf numFmtId="0" fontId="16" fillId="3" borderId="2" xfId="0" applyFont="1" applyFill="1" applyBorder="1">
      <alignment vertical="center"/>
    </xf>
    <xf numFmtId="0" fontId="23" fillId="3" borderId="7" xfId="0" applyFont="1" applyFill="1" applyBorder="1">
      <alignment vertical="center"/>
    </xf>
    <xf numFmtId="0" fontId="16" fillId="3" borderId="0" xfId="0" applyFont="1" applyFill="1" applyAlignment="1">
      <alignment vertical="top"/>
    </xf>
    <xf numFmtId="0" fontId="0" fillId="3" borderId="7" xfId="0" applyFill="1" applyBorder="1" applyAlignment="1">
      <alignment horizontal="center" vertical="center"/>
    </xf>
    <xf numFmtId="0" fontId="16" fillId="3" borderId="5" xfId="0" applyFont="1" applyFill="1" applyBorder="1">
      <alignment vertical="center"/>
    </xf>
    <xf numFmtId="0" fontId="3" fillId="3" borderId="7" xfId="0" applyFont="1" applyFill="1" applyBorder="1">
      <alignment vertical="center"/>
    </xf>
    <xf numFmtId="0" fontId="16" fillId="3" borderId="66" xfId="0" applyFont="1" applyFill="1" applyBorder="1">
      <alignment vertical="center"/>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56" xfId="0" applyFont="1" applyFill="1" applyBorder="1" applyAlignment="1">
      <alignment horizontal="center" vertical="center"/>
    </xf>
    <xf numFmtId="0" fontId="3" fillId="3" borderId="68" xfId="0" applyFont="1" applyFill="1" applyBorder="1">
      <alignment vertical="center"/>
    </xf>
    <xf numFmtId="0" fontId="0" fillId="3" borderId="68" xfId="0" applyFill="1" applyBorder="1">
      <alignment vertical="center"/>
    </xf>
    <xf numFmtId="0" fontId="0" fillId="3" borderId="69" xfId="0" applyFill="1" applyBorder="1">
      <alignment vertical="center"/>
    </xf>
    <xf numFmtId="0" fontId="0" fillId="3" borderId="73" xfId="0" applyFill="1" applyBorder="1">
      <alignment vertical="center"/>
    </xf>
    <xf numFmtId="0" fontId="0" fillId="3" borderId="74" xfId="0" applyFill="1" applyBorder="1">
      <alignment vertical="center"/>
    </xf>
    <xf numFmtId="0" fontId="0" fillId="3" borderId="75" xfId="0" applyFill="1" applyBorder="1">
      <alignment vertical="center"/>
    </xf>
    <xf numFmtId="0" fontId="0" fillId="3" borderId="76" xfId="0" applyFill="1" applyBorder="1">
      <alignment vertical="center"/>
    </xf>
    <xf numFmtId="0" fontId="0" fillId="3" borderId="77" xfId="0" applyFill="1" applyBorder="1">
      <alignment vertical="center"/>
    </xf>
    <xf numFmtId="0" fontId="8" fillId="3" borderId="66" xfId="0" applyFont="1" applyFill="1" applyBorder="1">
      <alignment vertical="center"/>
    </xf>
    <xf numFmtId="0" fontId="8" fillId="3" borderId="79" xfId="0" applyFont="1" applyFill="1" applyBorder="1">
      <alignment vertical="center"/>
    </xf>
    <xf numFmtId="0" fontId="8" fillId="0" borderId="0" xfId="0" applyFont="1" applyProtection="1">
      <alignment vertical="center"/>
      <protection locked="0"/>
    </xf>
    <xf numFmtId="0" fontId="8" fillId="3" borderId="0" xfId="0" applyFont="1" applyFill="1">
      <alignment vertical="center"/>
    </xf>
    <xf numFmtId="0" fontId="8" fillId="3" borderId="81" xfId="0" applyFont="1" applyFill="1" applyBorder="1">
      <alignment vertical="center"/>
    </xf>
    <xf numFmtId="0" fontId="7" fillId="3" borderId="87" xfId="0" applyFont="1" applyFill="1" applyBorder="1">
      <alignment vertical="center"/>
    </xf>
    <xf numFmtId="0" fontId="16" fillId="3" borderId="65" xfId="0" applyFont="1" applyFill="1" applyBorder="1">
      <alignment vertical="center"/>
    </xf>
    <xf numFmtId="0" fontId="0" fillId="6" borderId="38" xfId="0" applyFill="1" applyBorder="1" applyAlignment="1">
      <alignment horizontal="center" vertical="center"/>
    </xf>
    <xf numFmtId="0" fontId="3" fillId="3" borderId="5" xfId="0" applyFont="1" applyFill="1" applyBorder="1">
      <alignment vertical="center"/>
    </xf>
    <xf numFmtId="0" fontId="9" fillId="3" borderId="0" xfId="0" applyFont="1" applyFill="1" applyAlignment="1">
      <alignment vertical="center" wrapText="1"/>
    </xf>
    <xf numFmtId="0" fontId="0" fillId="3" borderId="3" xfId="0" applyFill="1" applyBorder="1" applyAlignment="1">
      <alignment horizontal="center" vertical="center"/>
    </xf>
    <xf numFmtId="0" fontId="16" fillId="3" borderId="7" xfId="0" applyFont="1" applyFill="1" applyBorder="1" applyAlignment="1">
      <alignment vertical="top"/>
    </xf>
    <xf numFmtId="0" fontId="16" fillId="3" borderId="5" xfId="0" applyFont="1" applyFill="1" applyBorder="1" applyAlignment="1">
      <alignment vertical="top"/>
    </xf>
    <xf numFmtId="0" fontId="16" fillId="3" borderId="6" xfId="0" applyFont="1" applyFill="1" applyBorder="1" applyAlignment="1">
      <alignment vertical="top"/>
    </xf>
    <xf numFmtId="0" fontId="3" fillId="3" borderId="5" xfId="0" applyFont="1" applyFill="1" applyBorder="1" applyAlignment="1">
      <alignment horizontal="center" vertical="center"/>
    </xf>
    <xf numFmtId="0" fontId="16" fillId="3" borderId="2" xfId="0" applyFont="1" applyFill="1" applyBorder="1" applyAlignment="1">
      <alignment horizontal="right" vertical="center"/>
    </xf>
    <xf numFmtId="0" fontId="9" fillId="3" borderId="0" xfId="0" applyFont="1" applyFill="1">
      <alignment vertical="center"/>
    </xf>
    <xf numFmtId="0" fontId="17" fillId="3" borderId="66" xfId="0" applyFont="1" applyFill="1" applyBorder="1" applyAlignment="1">
      <alignment vertical="top"/>
    </xf>
    <xf numFmtId="0" fontId="17" fillId="3" borderId="2" xfId="0" applyFont="1" applyFill="1" applyBorder="1" applyAlignment="1">
      <alignment vertical="top"/>
    </xf>
    <xf numFmtId="0" fontId="16" fillId="3" borderId="7" xfId="0" applyFont="1" applyFill="1" applyBorder="1">
      <alignment vertical="center"/>
    </xf>
    <xf numFmtId="0" fontId="16" fillId="3" borderId="0" xfId="0" applyFont="1" applyFill="1" applyAlignment="1"/>
    <xf numFmtId="0" fontId="35" fillId="3" borderId="0" xfId="0" applyFont="1" applyFill="1" applyAlignment="1">
      <alignment vertical="center" shrinkToFit="1"/>
    </xf>
    <xf numFmtId="0" fontId="23" fillId="3" borderId="0" xfId="0" applyFont="1" applyFill="1">
      <alignment vertical="center"/>
    </xf>
    <xf numFmtId="0" fontId="23" fillId="3" borderId="0" xfId="0" applyFont="1" applyFill="1" applyAlignment="1">
      <alignment vertical="center" wrapText="1"/>
    </xf>
    <xf numFmtId="0" fontId="19" fillId="3" borderId="0" xfId="0" applyFont="1" applyFill="1">
      <alignment vertical="center"/>
    </xf>
    <xf numFmtId="0" fontId="0" fillId="3" borderId="2" xfId="0" applyFill="1" applyBorder="1" applyAlignment="1">
      <alignment horizontal="center" vertical="center"/>
    </xf>
    <xf numFmtId="0" fontId="16" fillId="3" borderId="68" xfId="0" applyFont="1" applyFill="1" applyBorder="1" applyAlignment="1">
      <alignment vertical="center" wrapText="1"/>
    </xf>
    <xf numFmtId="0" fontId="16" fillId="3" borderId="69" xfId="0" applyFont="1" applyFill="1" applyBorder="1" applyAlignment="1">
      <alignment vertical="center" wrapText="1"/>
    </xf>
    <xf numFmtId="0" fontId="0" fillId="3" borderId="56" xfId="0" applyFill="1" applyBorder="1" applyAlignment="1">
      <alignment horizontal="center" vertical="center"/>
    </xf>
    <xf numFmtId="0" fontId="17" fillId="3" borderId="68" xfId="0" applyFont="1" applyFill="1" applyBorder="1">
      <alignment vertical="center"/>
    </xf>
    <xf numFmtId="0" fontId="35" fillId="3" borderId="4" xfId="0" applyFont="1" applyFill="1" applyBorder="1" applyAlignment="1">
      <alignment vertical="center" shrinkToFit="1"/>
    </xf>
    <xf numFmtId="0" fontId="35" fillId="3" borderId="5" xfId="0" applyFont="1" applyFill="1" applyBorder="1" applyAlignment="1">
      <alignment vertical="center" shrinkToFit="1"/>
    </xf>
    <xf numFmtId="0" fontId="8" fillId="3" borderId="7" xfId="0" applyFont="1" applyFill="1" applyBorder="1">
      <alignment vertical="center"/>
    </xf>
    <xf numFmtId="0" fontId="16" fillId="3" borderId="8" xfId="0" applyFont="1" applyFill="1" applyBorder="1">
      <alignment vertical="center"/>
    </xf>
    <xf numFmtId="0" fontId="11" fillId="2" borderId="8" xfId="0" applyFont="1" applyFill="1" applyBorder="1" applyAlignment="1">
      <alignment horizontal="center" vertical="top"/>
    </xf>
    <xf numFmtId="0" fontId="0" fillId="3" borderId="78" xfId="0" applyFill="1" applyBorder="1">
      <alignment vertical="center"/>
    </xf>
    <xf numFmtId="0" fontId="0" fillId="3" borderId="96" xfId="0" applyFill="1" applyBorder="1">
      <alignment vertical="center"/>
    </xf>
    <xf numFmtId="0" fontId="0" fillId="3" borderId="97" xfId="0" applyFill="1" applyBorder="1">
      <alignment vertical="center"/>
    </xf>
    <xf numFmtId="0" fontId="0" fillId="3" borderId="98" xfId="0" applyFill="1" applyBorder="1">
      <alignment vertical="center"/>
    </xf>
    <xf numFmtId="0" fontId="0" fillId="3" borderId="99" xfId="0" applyFill="1" applyBorder="1">
      <alignment vertical="center"/>
    </xf>
    <xf numFmtId="0" fontId="0" fillId="3" borderId="100" xfId="0" applyFill="1" applyBorder="1">
      <alignment vertical="center"/>
    </xf>
    <xf numFmtId="0" fontId="0" fillId="3" borderId="100" xfId="0" applyFill="1" applyBorder="1" applyAlignment="1">
      <alignment vertical="center" shrinkToFit="1"/>
    </xf>
    <xf numFmtId="0" fontId="0" fillId="3" borderId="1" xfId="0" applyFill="1" applyBorder="1" applyAlignment="1">
      <alignment horizontal="center" vertical="top" shrinkToFit="1"/>
    </xf>
    <xf numFmtId="0" fontId="0" fillId="3" borderId="2" xfId="0" applyFill="1" applyBorder="1" applyAlignment="1">
      <alignment horizontal="center" vertical="top" shrinkToFit="1"/>
    </xf>
    <xf numFmtId="0" fontId="0" fillId="3" borderId="3" xfId="0" applyFill="1" applyBorder="1" applyAlignment="1">
      <alignment horizontal="center" vertical="top" shrinkToFit="1"/>
    </xf>
    <xf numFmtId="0" fontId="0" fillId="3" borderId="23" xfId="0" applyFill="1" applyBorder="1">
      <alignment vertical="center"/>
    </xf>
    <xf numFmtId="0" fontId="0" fillId="3" borderId="25" xfId="0" applyFill="1" applyBorder="1">
      <alignment vertical="center"/>
    </xf>
    <xf numFmtId="0" fontId="0" fillId="3" borderId="27" xfId="0" applyFill="1" applyBorder="1">
      <alignment vertical="center"/>
    </xf>
    <xf numFmtId="0" fontId="20" fillId="3" borderId="102" xfId="0" applyFont="1" applyFill="1" applyBorder="1">
      <alignment vertical="center"/>
    </xf>
    <xf numFmtId="0" fontId="44" fillId="3" borderId="0" xfId="0" applyFont="1" applyFill="1">
      <alignment vertical="center"/>
    </xf>
    <xf numFmtId="0" fontId="44" fillId="3" borderId="102" xfId="0" applyFont="1" applyFill="1" applyBorder="1">
      <alignment vertical="center"/>
    </xf>
    <xf numFmtId="0" fontId="0" fillId="3" borderId="102" xfId="0" applyFill="1" applyBorder="1">
      <alignment vertical="center"/>
    </xf>
    <xf numFmtId="0" fontId="0" fillId="3" borderId="96" xfId="0" applyFill="1" applyBorder="1" applyAlignment="1">
      <alignment vertical="center" shrinkToFit="1"/>
    </xf>
    <xf numFmtId="0" fontId="9" fillId="3" borderId="56" xfId="0" applyFont="1" applyFill="1" applyBorder="1" applyAlignment="1">
      <alignment horizontal="center" vertical="center"/>
    </xf>
    <xf numFmtId="0" fontId="42" fillId="3" borderId="102" xfId="0" applyFont="1" applyFill="1" applyBorder="1">
      <alignment vertical="center"/>
    </xf>
    <xf numFmtId="0" fontId="0" fillId="3" borderId="105" xfId="0" applyFill="1" applyBorder="1">
      <alignment vertical="center"/>
    </xf>
    <xf numFmtId="0" fontId="42" fillId="3" borderId="102" xfId="0" applyFont="1" applyFill="1" applyBorder="1" applyAlignment="1">
      <alignment vertical="center" shrinkToFit="1"/>
    </xf>
    <xf numFmtId="0" fontId="42" fillId="3" borderId="0" xfId="0" applyFont="1" applyFill="1">
      <alignment vertical="center"/>
    </xf>
    <xf numFmtId="0" fontId="23" fillId="3" borderId="0" xfId="0" applyFont="1" applyFill="1" applyAlignment="1">
      <alignment vertical="top"/>
    </xf>
    <xf numFmtId="0" fontId="23" fillId="3" borderId="7" xfId="0" applyFont="1" applyFill="1" applyBorder="1" applyAlignment="1">
      <alignment vertical="top"/>
    </xf>
    <xf numFmtId="0" fontId="10" fillId="3" borderId="0" xfId="0" applyFont="1" applyFill="1">
      <alignment vertical="center"/>
    </xf>
    <xf numFmtId="0" fontId="23" fillId="3" borderId="0" xfId="0" applyFont="1" applyFill="1" applyAlignment="1">
      <alignment horizontal="left" vertical="center"/>
    </xf>
    <xf numFmtId="0" fontId="23" fillId="3" borderId="0" xfId="0" applyFont="1" applyFill="1" applyAlignment="1">
      <alignment horizontal="left" vertical="top"/>
    </xf>
    <xf numFmtId="0" fontId="10" fillId="3" borderId="0" xfId="0" applyFont="1" applyFill="1" applyAlignment="1">
      <alignment horizontal="center" vertical="center"/>
    </xf>
    <xf numFmtId="0" fontId="45" fillId="3" borderId="0" xfId="0" applyFont="1" applyFill="1" applyAlignment="1">
      <alignment vertical="center" shrinkToFit="1"/>
    </xf>
    <xf numFmtId="0" fontId="24" fillId="3" borderId="0" xfId="0" applyFont="1" applyFill="1">
      <alignment vertical="center"/>
    </xf>
    <xf numFmtId="0" fontId="37" fillId="3" borderId="0" xfId="0" applyFont="1" applyFill="1">
      <alignment vertical="center"/>
    </xf>
    <xf numFmtId="0" fontId="7" fillId="3" borderId="0" xfId="0" applyFont="1" applyFill="1" applyAlignment="1"/>
    <xf numFmtId="0" fontId="21" fillId="3" borderId="0" xfId="0" applyFont="1" applyFill="1" applyAlignment="1">
      <alignment horizontal="left" vertical="center"/>
    </xf>
    <xf numFmtId="0" fontId="7" fillId="3" borderId="0" xfId="0" applyFont="1" applyFill="1" applyAlignment="1">
      <alignment horizontal="left"/>
    </xf>
    <xf numFmtId="0" fontId="0" fillId="3" borderId="78"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0" fontId="0" fillId="3" borderId="80" xfId="0"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59"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50" xfId="0"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0" fillId="3" borderId="66" xfId="0" applyFill="1" applyBorder="1" applyProtection="1">
      <alignment vertical="center"/>
      <protection locked="0"/>
    </xf>
    <xf numFmtId="0" fontId="0" fillId="3" borderId="81" xfId="0" applyFill="1" applyBorder="1" applyProtection="1">
      <alignment vertical="center"/>
      <protection locked="0"/>
    </xf>
    <xf numFmtId="0" fontId="0" fillId="3" borderId="49" xfId="0" applyFill="1" applyBorder="1" applyProtection="1">
      <alignment vertical="center"/>
      <protection locked="0"/>
    </xf>
    <xf numFmtId="0" fontId="0" fillId="3" borderId="59" xfId="0" applyFill="1" applyBorder="1" applyProtection="1">
      <alignment vertical="center"/>
      <protection locked="0"/>
    </xf>
    <xf numFmtId="0" fontId="0" fillId="3" borderId="3" xfId="0" applyFill="1" applyBorder="1" applyProtection="1">
      <alignment vertical="center"/>
      <protection locked="0"/>
    </xf>
    <xf numFmtId="0" fontId="0" fillId="3" borderId="7" xfId="0" applyFill="1" applyBorder="1" applyProtection="1">
      <alignment vertical="center"/>
      <protection locked="0"/>
    </xf>
    <xf numFmtId="0" fontId="0" fillId="3" borderId="6" xfId="0" applyFill="1" applyBorder="1" applyProtection="1">
      <alignment vertical="center"/>
      <protection locked="0"/>
    </xf>
    <xf numFmtId="0" fontId="9" fillId="3" borderId="0" xfId="0" applyFont="1" applyFill="1" applyAlignment="1">
      <alignment horizontal="center" vertical="center" shrinkToFit="1"/>
    </xf>
    <xf numFmtId="31" fontId="9" fillId="3" borderId="0" xfId="0" applyNumberFormat="1" applyFont="1" applyFill="1" applyAlignment="1">
      <alignment horizontal="center" vertical="center" shrinkToFit="1"/>
    </xf>
    <xf numFmtId="0" fontId="11" fillId="2" borderId="78" xfId="0" applyFont="1" applyFill="1" applyBorder="1" applyAlignment="1">
      <alignment horizontal="center" vertical="center" shrinkToFit="1"/>
    </xf>
    <xf numFmtId="0" fontId="11" fillId="2" borderId="66"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7"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26" fillId="2" borderId="89" xfId="0" applyFont="1" applyFill="1" applyBorder="1" applyAlignment="1">
      <alignment horizontal="center" vertical="center" shrinkToFit="1"/>
    </xf>
    <xf numFmtId="0" fontId="26" fillId="2" borderId="92" xfId="0" applyFont="1" applyFill="1" applyBorder="1" applyAlignment="1">
      <alignment horizontal="center" vertical="center" shrinkToFit="1"/>
    </xf>
    <xf numFmtId="0" fontId="26" fillId="2" borderId="91" xfId="0" applyFont="1" applyFill="1" applyBorder="1" applyAlignment="1">
      <alignment horizontal="center" vertical="center" shrinkToFit="1"/>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42" fillId="3" borderId="2" xfId="0" applyFont="1" applyFill="1" applyBorder="1" applyAlignment="1">
      <alignment horizontal="center" vertical="center" shrinkToFit="1"/>
    </xf>
    <xf numFmtId="0" fontId="42" fillId="3" borderId="3" xfId="0" applyFont="1" applyFill="1" applyBorder="1" applyAlignment="1">
      <alignment horizontal="center" vertical="center" shrinkToFit="1"/>
    </xf>
    <xf numFmtId="0" fontId="8" fillId="3" borderId="29" xfId="0" applyFont="1" applyFill="1" applyBorder="1">
      <alignment vertical="center"/>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10" fillId="3" borderId="28" xfId="0" applyFont="1" applyFill="1" applyBorder="1" applyAlignment="1">
      <alignment vertical="center" shrinkToFit="1"/>
    </xf>
    <xf numFmtId="0" fontId="10" fillId="3" borderId="29" xfId="0" applyFont="1" applyFill="1" applyBorder="1" applyAlignment="1">
      <alignment vertical="center" shrinkToFit="1"/>
    </xf>
    <xf numFmtId="0" fontId="11" fillId="2" borderId="80" xfId="0" applyFont="1" applyFill="1" applyBorder="1" applyAlignment="1">
      <alignment horizontal="center" vertical="top"/>
    </xf>
    <xf numFmtId="0" fontId="3" fillId="3" borderId="49" xfId="0" applyFont="1" applyFill="1" applyBorder="1" applyAlignment="1">
      <alignment horizontal="center" vertical="center" textRotation="255"/>
    </xf>
    <xf numFmtId="0" fontId="3" fillId="3" borderId="50" xfId="0" applyFont="1" applyFill="1" applyBorder="1" applyAlignment="1">
      <alignment horizontal="center" vertical="center" textRotation="255"/>
    </xf>
    <xf numFmtId="0" fontId="3" fillId="3" borderId="59" xfId="0" applyFont="1" applyFill="1" applyBorder="1" applyAlignment="1">
      <alignment horizontal="center" vertical="center" textRotation="255"/>
    </xf>
    <xf numFmtId="0" fontId="11" fillId="2" borderId="8" xfId="0" applyFont="1" applyFill="1" applyBorder="1" applyAlignment="1">
      <alignment horizontal="center" vertical="top"/>
    </xf>
    <xf numFmtId="0" fontId="11" fillId="2" borderId="95" xfId="0" applyFont="1" applyFill="1" applyBorder="1" applyAlignment="1">
      <alignment horizontal="center" vertical="top"/>
    </xf>
    <xf numFmtId="0" fontId="29" fillId="3" borderId="0" xfId="0" applyFont="1" applyFill="1" applyAlignment="1">
      <alignment vertical="top" wrapText="1"/>
    </xf>
    <xf numFmtId="0" fontId="35" fillId="5" borderId="28" xfId="0" applyFont="1" applyFill="1" applyBorder="1" applyAlignment="1">
      <alignment horizontal="center" vertical="center" shrinkToFit="1"/>
    </xf>
    <xf numFmtId="0" fontId="35" fillId="5" borderId="29" xfId="0" applyFont="1" applyFill="1" applyBorder="1" applyAlignment="1">
      <alignment horizontal="center" vertical="center" shrinkToFit="1"/>
    </xf>
    <xf numFmtId="0" fontId="35" fillId="5" borderId="30" xfId="0" applyFont="1" applyFill="1" applyBorder="1" applyAlignment="1">
      <alignment horizontal="center" vertical="center" shrinkToFit="1"/>
    </xf>
    <xf numFmtId="0" fontId="35" fillId="3" borderId="28" xfId="0" applyFont="1" applyFill="1" applyBorder="1" applyAlignment="1">
      <alignment horizontal="center" vertical="center" shrinkToFit="1"/>
    </xf>
    <xf numFmtId="0" fontId="35" fillId="3" borderId="29" xfId="0" applyFont="1" applyFill="1" applyBorder="1" applyAlignment="1">
      <alignment horizontal="center" vertical="center" shrinkToFit="1"/>
    </xf>
    <xf numFmtId="0" fontId="35" fillId="3" borderId="30" xfId="0" applyFont="1" applyFill="1" applyBorder="1" applyAlignment="1">
      <alignment horizontal="center" vertical="center" shrinkToFit="1"/>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45" xfId="0" applyFill="1" applyBorder="1" applyAlignment="1">
      <alignment horizontal="center" vertical="center"/>
    </xf>
    <xf numFmtId="0" fontId="0" fillId="0" borderId="45" xfId="0" applyBorder="1">
      <alignment vertical="center"/>
    </xf>
    <xf numFmtId="0" fontId="35" fillId="3" borderId="5" xfId="0" applyFont="1" applyFill="1" applyBorder="1" applyAlignment="1">
      <alignment horizontal="right" vertical="center" shrinkToFit="1"/>
    </xf>
    <xf numFmtId="0" fontId="17" fillId="3" borderId="8"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7" xfId="0" applyFont="1" applyFill="1" applyBorder="1" applyAlignment="1">
      <alignment horizontal="center" vertical="center" shrinkToFit="1"/>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23" fillId="3" borderId="0" xfId="0" applyFont="1" applyFill="1" applyAlignment="1">
      <alignment vertical="top" wrapText="1"/>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43" fillId="3" borderId="29" xfId="0" applyFont="1" applyFill="1" applyBorder="1" applyAlignment="1">
      <alignment horizontal="center" vertical="center" shrinkToFit="1"/>
    </xf>
    <xf numFmtId="0" fontId="43" fillId="3" borderId="101" xfId="0" applyFont="1" applyFill="1" applyBorder="1" applyAlignment="1">
      <alignment horizontal="center" vertical="center" shrinkToFit="1"/>
    </xf>
    <xf numFmtId="49" fontId="7" fillId="0" borderId="18" xfId="0" applyNumberFormat="1" applyFont="1" applyBorder="1" applyAlignment="1" applyProtection="1">
      <alignment vertical="top" shrinkToFit="1"/>
      <protection locked="0"/>
    </xf>
    <xf numFmtId="49" fontId="7" fillId="0" borderId="19" xfId="0" applyNumberFormat="1" applyFont="1" applyBorder="1" applyAlignment="1" applyProtection="1">
      <alignment vertical="top" shrinkToFit="1"/>
      <protection locked="0"/>
    </xf>
    <xf numFmtId="49" fontId="7" fillId="0" borderId="21" xfId="0" applyNumberFormat="1" applyFont="1" applyBorder="1" applyAlignment="1" applyProtection="1">
      <alignment vertical="top" shrinkToFit="1"/>
      <protection locked="0"/>
    </xf>
    <xf numFmtId="0" fontId="9" fillId="3" borderId="0" xfId="0" applyFont="1" applyFill="1" applyAlignment="1">
      <alignment vertical="center" shrinkToFit="1"/>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0" fontId="17" fillId="3" borderId="7" xfId="0" applyFont="1" applyFill="1" applyBorder="1" applyAlignment="1">
      <alignment horizontal="center" vertical="center"/>
    </xf>
    <xf numFmtId="0" fontId="0" fillId="3" borderId="46" xfId="0" applyFill="1" applyBorder="1" applyAlignment="1">
      <alignment horizontal="center" vertical="center"/>
    </xf>
    <xf numFmtId="0" fontId="0" fillId="3" borderId="52" xfId="0" applyFill="1" applyBorder="1" applyAlignment="1">
      <alignment horizontal="center" vertical="center"/>
    </xf>
    <xf numFmtId="0" fontId="0" fillId="3" borderId="57" xfId="0" applyFill="1" applyBorder="1" applyAlignment="1">
      <alignment horizontal="center" vertical="center"/>
    </xf>
    <xf numFmtId="0" fontId="0" fillId="3" borderId="47" xfId="0" applyFill="1" applyBorder="1" applyAlignment="1">
      <alignment horizontal="center" vertical="center"/>
    </xf>
    <xf numFmtId="0" fontId="0" fillId="3" borderId="44" xfId="0" applyFill="1" applyBorder="1" applyAlignment="1">
      <alignment horizontal="center" vertical="center"/>
    </xf>
    <xf numFmtId="0" fontId="0" fillId="3" borderId="58" xfId="0" applyFill="1" applyBorder="1" applyAlignment="1">
      <alignment horizontal="center" vertical="center"/>
    </xf>
    <xf numFmtId="0" fontId="0" fillId="3" borderId="48"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8" xfId="0" applyFill="1" applyBorder="1" applyAlignment="1">
      <alignment horizontal="right" vertical="center"/>
    </xf>
    <xf numFmtId="0" fontId="0" fillId="3" borderId="0" xfId="0" applyFill="1" applyAlignment="1">
      <alignment horizontal="right" vertical="center"/>
    </xf>
    <xf numFmtId="0" fontId="3" fillId="3" borderId="8"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25" fillId="2" borderId="9" xfId="0" applyFont="1" applyFill="1" applyBorder="1" applyAlignment="1">
      <alignment horizontal="center" vertical="center" wrapText="1" shrinkToFit="1"/>
    </xf>
    <xf numFmtId="0" fontId="25" fillId="2" borderId="89" xfId="0" applyFont="1" applyFill="1" applyBorder="1" applyAlignment="1">
      <alignment horizontal="center" vertical="center" wrapText="1" shrinkToFit="1"/>
    </xf>
    <xf numFmtId="0" fontId="3" fillId="3" borderId="43" xfId="0" applyFont="1" applyFill="1" applyBorder="1" applyAlignment="1">
      <alignment horizontal="center" vertical="center"/>
    </xf>
    <xf numFmtId="0" fontId="0" fillId="0" borderId="59" xfId="0" applyBorder="1" applyAlignment="1" applyProtection="1">
      <alignment vertical="top" wrapText="1"/>
      <protection locked="0"/>
    </xf>
    <xf numFmtId="0" fontId="0" fillId="0" borderId="43" xfId="0" applyBorder="1" applyAlignment="1" applyProtection="1">
      <alignment vertical="top" wrapText="1"/>
      <protection locked="0"/>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35" fillId="3" borderId="0" xfId="0" applyFont="1" applyFill="1" applyAlignment="1">
      <alignment vertical="center" shrinkToFit="1"/>
    </xf>
    <xf numFmtId="0" fontId="21" fillId="3" borderId="0" xfId="0" applyFont="1" applyFill="1" applyAlignment="1">
      <alignment horizontal="center" vertical="center"/>
    </xf>
    <xf numFmtId="0" fontId="0" fillId="3" borderId="0" xfId="0" applyFill="1" applyAlignment="1">
      <alignment horizontal="center" vertical="center"/>
    </xf>
    <xf numFmtId="0" fontId="16" fillId="3" borderId="0" xfId="0" applyFont="1" applyFill="1" applyAlignment="1">
      <alignment horizontal="center" vertical="center"/>
    </xf>
    <xf numFmtId="0" fontId="35" fillId="3" borderId="0" xfId="0" applyFont="1" applyFill="1" applyAlignment="1">
      <alignment horizontal="right" vertical="center" shrinkToFit="1"/>
    </xf>
    <xf numFmtId="0" fontId="35" fillId="3" borderId="0" xfId="0" applyFont="1" applyFill="1" applyAlignment="1">
      <alignment horizontal="center" shrinkToFit="1"/>
    </xf>
    <xf numFmtId="0" fontId="35" fillId="3" borderId="0" xfId="0" applyFont="1" applyFill="1" applyAlignment="1">
      <alignment horizontal="right" vertical="top" shrinkToFit="1"/>
    </xf>
    <xf numFmtId="0" fontId="19" fillId="3" borderId="0" xfId="0" applyFont="1" applyFill="1" applyAlignment="1">
      <alignment horizontal="right" vertical="center" wrapText="1" shrinkToFi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26" fillId="2" borderId="0" xfId="0" applyFont="1" applyFill="1" applyAlignment="1">
      <alignment horizontal="center" vertical="center"/>
    </xf>
    <xf numFmtId="0" fontId="22" fillId="3" borderId="0" xfId="0" applyFont="1" applyFill="1" applyAlignment="1">
      <alignment vertical="center" wrapText="1"/>
    </xf>
    <xf numFmtId="0" fontId="22" fillId="3" borderId="7" xfId="0" applyFont="1" applyFill="1" applyBorder="1" applyAlignment="1">
      <alignment vertical="center" wrapText="1"/>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0" fillId="5" borderId="27"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19" fillId="3" borderId="8" xfId="0" applyFont="1" applyFill="1" applyBorder="1" applyAlignment="1">
      <alignment vertical="center" wrapText="1"/>
    </xf>
    <xf numFmtId="0" fontId="19" fillId="3" borderId="0" xfId="0" applyFont="1" applyFill="1" applyAlignment="1">
      <alignment vertical="center" wrapText="1"/>
    </xf>
    <xf numFmtId="0" fontId="19" fillId="3" borderId="7"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0" fillId="0" borderId="50" xfId="0" applyBorder="1" applyAlignment="1" applyProtection="1">
      <alignment vertical="top" wrapText="1"/>
      <protection locked="0"/>
    </xf>
    <xf numFmtId="0" fontId="0" fillId="0" borderId="8" xfId="0" applyBorder="1" applyAlignment="1" applyProtection="1">
      <alignment vertical="top" wrapText="1"/>
      <protection locked="0"/>
    </xf>
    <xf numFmtId="0" fontId="9" fillId="3" borderId="49" xfId="0" applyFont="1" applyFill="1" applyBorder="1" applyAlignment="1">
      <alignment horizontal="center" vertical="top" wrapText="1"/>
    </xf>
    <xf numFmtId="0" fontId="9" fillId="3" borderId="49" xfId="0" applyFont="1" applyFill="1" applyBorder="1" applyAlignment="1">
      <alignment horizontal="center" vertical="top"/>
    </xf>
    <xf numFmtId="0" fontId="9" fillId="3" borderId="50" xfId="0" applyFont="1" applyFill="1" applyBorder="1" applyAlignment="1">
      <alignment horizontal="center" vertical="top"/>
    </xf>
    <xf numFmtId="0" fontId="32" fillId="3" borderId="0" xfId="0" applyFont="1" applyFill="1">
      <alignment vertical="center"/>
    </xf>
    <xf numFmtId="0" fontId="32" fillId="3" borderId="76" xfId="0" applyFont="1" applyFill="1" applyBorder="1">
      <alignment vertical="center"/>
    </xf>
    <xf numFmtId="0" fontId="32" fillId="3" borderId="0" xfId="0" applyFont="1" applyFill="1" applyAlignment="1">
      <alignment horizontal="center" vertical="center"/>
    </xf>
    <xf numFmtId="0" fontId="32" fillId="3" borderId="76" xfId="0" applyFont="1" applyFill="1" applyBorder="1" applyAlignment="1">
      <alignment horizontal="center" vertical="center"/>
    </xf>
    <xf numFmtId="0" fontId="3" fillId="3" borderId="0" xfId="0" applyFont="1" applyFill="1" applyAlignment="1">
      <alignment vertical="top" wrapText="1"/>
    </xf>
    <xf numFmtId="0" fontId="3" fillId="3" borderId="7"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5" fillId="3" borderId="8" xfId="0" applyFont="1" applyFill="1" applyBorder="1" applyAlignment="1">
      <alignment horizontal="center" vertical="center"/>
    </xf>
    <xf numFmtId="0" fontId="35" fillId="3" borderId="0" xfId="0" applyFont="1" applyFill="1" applyAlignment="1">
      <alignment horizontal="center" vertical="center"/>
    </xf>
    <xf numFmtId="0" fontId="35" fillId="3" borderId="7"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5" xfId="0" applyFont="1" applyFill="1" applyBorder="1" applyAlignment="1">
      <alignment horizontal="center" vertical="center"/>
    </xf>
    <xf numFmtId="0" fontId="35"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3" fillId="3" borderId="43" xfId="0" applyFont="1" applyFill="1" applyBorder="1" applyAlignment="1">
      <alignment vertical="center" wrapText="1"/>
    </xf>
    <xf numFmtId="0" fontId="23" fillId="3" borderId="56"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3" borderId="8" xfId="0" applyFont="1" applyFill="1" applyBorder="1">
      <alignment vertical="center"/>
    </xf>
    <xf numFmtId="0" fontId="3" fillId="3" borderId="7" xfId="0" applyFont="1" applyFill="1" applyBorder="1">
      <alignmen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29" fillId="3" borderId="8" xfId="0" applyFont="1" applyFill="1" applyBorder="1" applyAlignment="1">
      <alignment vertical="top" wrapText="1"/>
    </xf>
    <xf numFmtId="0" fontId="26" fillId="2" borderId="9" xfId="0" applyFont="1" applyFill="1" applyBorder="1" applyAlignment="1">
      <alignment horizontal="center" vertical="center"/>
    </xf>
    <xf numFmtId="0" fontId="30" fillId="2" borderId="9" xfId="0" applyFont="1" applyFill="1" applyBorder="1" applyAlignment="1">
      <alignment horizontal="center" vertical="center" wrapText="1"/>
    </xf>
    <xf numFmtId="0" fontId="30" fillId="2" borderId="89" xfId="0" applyFont="1" applyFill="1" applyBorder="1" applyAlignment="1">
      <alignment horizontal="center" vertical="center" wrapText="1"/>
    </xf>
    <xf numFmtId="0" fontId="26" fillId="2" borderId="89" xfId="0" applyFont="1" applyFill="1" applyBorder="1" applyAlignment="1">
      <alignment horizontal="center" vertical="center"/>
    </xf>
    <xf numFmtId="0" fontId="17" fillId="3" borderId="0" xfId="0" applyFont="1" applyFill="1" applyAlignment="1">
      <alignment vertical="center" shrinkToFit="1"/>
    </xf>
    <xf numFmtId="0" fontId="17" fillId="3" borderId="0" xfId="0" applyFont="1" applyFill="1">
      <alignment vertical="center"/>
    </xf>
    <xf numFmtId="0" fontId="16" fillId="3" borderId="0" xfId="0" applyFont="1" applyFill="1">
      <alignment vertical="center"/>
    </xf>
    <xf numFmtId="0" fontId="12" fillId="3" borderId="0" xfId="0" applyFont="1" applyFill="1">
      <alignment vertical="center"/>
    </xf>
    <xf numFmtId="0" fontId="15" fillId="3" borderId="0" xfId="0" applyFont="1" applyFill="1">
      <alignment vertical="center"/>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27" fillId="2" borderId="93" xfId="0" applyFont="1" applyFill="1" applyBorder="1" applyAlignment="1">
      <alignment horizontal="center" vertical="center" textRotation="255"/>
    </xf>
    <xf numFmtId="0" fontId="27" fillId="2" borderId="94" xfId="0" applyFont="1" applyFill="1" applyBorder="1" applyAlignment="1">
      <alignment horizontal="center" vertical="center" textRotation="255"/>
    </xf>
    <xf numFmtId="0" fontId="0" fillId="5" borderId="23" xfId="0" applyFill="1" applyBorder="1" applyAlignment="1">
      <alignment horizontal="center" vertical="center"/>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49" fontId="7" fillId="0" borderId="32" xfId="0" applyNumberFormat="1" applyFont="1" applyBorder="1" applyAlignment="1" applyProtection="1">
      <alignment vertical="top" wrapText="1"/>
      <protection locked="0"/>
    </xf>
    <xf numFmtId="49" fontId="7" fillId="0" borderId="33" xfId="0" applyNumberFormat="1" applyFont="1" applyBorder="1" applyAlignment="1" applyProtection="1">
      <alignment vertical="top" wrapText="1"/>
      <protection locked="0"/>
    </xf>
    <xf numFmtId="49" fontId="7" fillId="0" borderId="35" xfId="0" applyNumberFormat="1" applyFont="1" applyBorder="1" applyAlignment="1" applyProtection="1">
      <alignment vertical="top" wrapText="1"/>
      <protection locked="0"/>
    </xf>
    <xf numFmtId="49" fontId="7" fillId="0" borderId="13" xfId="0" applyNumberFormat="1" applyFont="1" applyBorder="1" applyAlignment="1" applyProtection="1">
      <alignment vertical="top" wrapText="1"/>
      <protection locked="0"/>
    </xf>
    <xf numFmtId="49" fontId="7" fillId="0" borderId="14" xfId="0" applyNumberFormat="1" applyFont="1" applyBorder="1" applyAlignment="1" applyProtection="1">
      <alignment vertical="top" wrapText="1"/>
      <protection locked="0"/>
    </xf>
    <xf numFmtId="49" fontId="7" fillId="0" borderId="16" xfId="0" applyNumberFormat="1" applyFont="1" applyBorder="1" applyAlignment="1" applyProtection="1">
      <alignment vertical="top" wrapText="1"/>
      <protection locked="0"/>
    </xf>
    <xf numFmtId="0" fontId="7" fillId="0" borderId="22"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8" xfId="0" applyFont="1" applyFill="1" applyBorder="1" applyAlignment="1">
      <alignment horizontal="center"/>
    </xf>
    <xf numFmtId="0" fontId="17" fillId="3" borderId="0" xfId="0" applyFont="1" applyFill="1" applyAlignment="1">
      <alignment horizontal="center"/>
    </xf>
    <xf numFmtId="0" fontId="17" fillId="3" borderId="7" xfId="0" applyFont="1" applyFill="1" applyBorder="1" applyAlignment="1">
      <alignment horizontal="center"/>
    </xf>
    <xf numFmtId="0" fontId="0" fillId="3" borderId="8" xfId="0" applyFill="1" applyBorder="1" applyAlignment="1">
      <alignment horizontal="center" vertical="top" shrinkToFit="1"/>
    </xf>
    <xf numFmtId="0" fontId="0" fillId="3" borderId="0" xfId="0" applyFill="1" applyAlignment="1">
      <alignment horizontal="center" vertical="top" shrinkToFit="1"/>
    </xf>
    <xf numFmtId="0" fontId="0" fillId="3" borderId="7" xfId="0" applyFill="1" applyBorder="1" applyAlignment="1">
      <alignment horizontal="center" vertical="top" shrinkToFit="1"/>
    </xf>
    <xf numFmtId="0" fontId="0" fillId="3" borderId="4" xfId="0" applyFill="1" applyBorder="1" applyAlignment="1">
      <alignment horizontal="center" vertical="top" shrinkToFit="1"/>
    </xf>
    <xf numFmtId="0" fontId="0" fillId="3" borderId="5" xfId="0" applyFill="1" applyBorder="1" applyAlignment="1">
      <alignment horizontal="center" vertical="top" shrinkToFit="1"/>
    </xf>
    <xf numFmtId="0" fontId="0" fillId="3" borderId="6" xfId="0" applyFill="1" applyBorder="1" applyAlignment="1">
      <alignment horizontal="center" vertical="top" shrinkToFi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7" fillId="0" borderId="23" xfId="0" applyNumberFormat="1" applyFont="1" applyBorder="1" applyAlignment="1" applyProtection="1">
      <alignment vertical="top" shrinkToFit="1"/>
      <protection locked="0"/>
    </xf>
    <xf numFmtId="49" fontId="7" fillId="0" borderId="24" xfId="0" applyNumberFormat="1" applyFont="1" applyBorder="1" applyAlignment="1" applyProtection="1">
      <alignment vertical="top" shrinkToFit="1"/>
      <protection locked="0"/>
    </xf>
    <xf numFmtId="49" fontId="7" fillId="0" borderId="26" xfId="0" applyNumberFormat="1" applyFont="1" applyBorder="1" applyAlignment="1" applyProtection="1">
      <alignment vertical="top" shrinkToFit="1"/>
      <protection locked="0"/>
    </xf>
    <xf numFmtId="0" fontId="7" fillId="0" borderId="2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49" fontId="7" fillId="0" borderId="32" xfId="0" applyNumberFormat="1" applyFont="1" applyBorder="1" applyAlignment="1" applyProtection="1">
      <alignment vertical="top" shrinkToFit="1"/>
      <protection locked="0"/>
    </xf>
    <xf numFmtId="49" fontId="7" fillId="0" borderId="33" xfId="0" applyNumberFormat="1" applyFont="1" applyBorder="1" applyAlignment="1" applyProtection="1">
      <alignment vertical="top" shrinkToFit="1"/>
      <protection locked="0"/>
    </xf>
    <xf numFmtId="49" fontId="7" fillId="0" borderId="35" xfId="0" applyNumberFormat="1" applyFont="1" applyBorder="1" applyAlignment="1" applyProtection="1">
      <alignment vertical="top" shrinkToFit="1"/>
      <protection locked="0"/>
    </xf>
    <xf numFmtId="0" fontId="21" fillId="3" borderId="0" xfId="0" applyFont="1" applyFill="1">
      <alignment vertical="center"/>
    </xf>
    <xf numFmtId="0" fontId="21" fillId="3" borderId="7" xfId="0" applyFont="1" applyFill="1" applyBorder="1">
      <alignment vertical="center"/>
    </xf>
    <xf numFmtId="0" fontId="11" fillId="2" borderId="0" xfId="0" applyFont="1" applyFill="1" applyAlignment="1">
      <alignment horizontal="center" vertical="top"/>
    </xf>
    <xf numFmtId="0" fontId="28" fillId="2" borderId="9" xfId="0" applyFont="1" applyFill="1" applyBorder="1" applyAlignment="1">
      <alignment horizontal="center" vertical="center" wrapText="1"/>
    </xf>
    <xf numFmtId="0" fontId="28" fillId="2" borderId="89"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89" xfId="0" applyFont="1" applyFill="1" applyBorder="1" applyAlignment="1">
      <alignment horizontal="center" vertical="center"/>
    </xf>
    <xf numFmtId="0" fontId="27" fillId="2" borderId="93" xfId="0" applyFont="1" applyFill="1" applyBorder="1" applyAlignment="1">
      <alignment horizontal="center" vertical="center"/>
    </xf>
    <xf numFmtId="0" fontId="27" fillId="2" borderId="94" xfId="0" applyFont="1" applyFill="1" applyBorder="1" applyAlignment="1">
      <alignment horizontal="center" vertical="center"/>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9" fillId="3" borderId="0" xfId="0" applyFont="1" applyFill="1" applyAlignment="1">
      <alignment vertical="top" wrapText="1"/>
    </xf>
    <xf numFmtId="0" fontId="8" fillId="0" borderId="8" xfId="0" applyFont="1" applyBorder="1" applyProtection="1">
      <alignment vertical="center"/>
      <protection locked="0"/>
    </xf>
    <xf numFmtId="0" fontId="8" fillId="0" borderId="0" xfId="0" applyFont="1" applyProtection="1">
      <alignment vertical="center"/>
      <protection locked="0"/>
    </xf>
    <xf numFmtId="0" fontId="37" fillId="0" borderId="66" xfId="0" applyFont="1" applyBorder="1" applyAlignment="1" applyProtection="1">
      <alignment horizontal="center" vertical="center"/>
      <protection locked="0"/>
    </xf>
    <xf numFmtId="0" fontId="37" fillId="0" borderId="6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13" fillId="3" borderId="82" xfId="0" applyFont="1" applyFill="1" applyBorder="1" applyAlignment="1">
      <alignment horizontal="center" vertical="top"/>
    </xf>
    <xf numFmtId="0" fontId="14" fillId="3" borderId="2" xfId="0" applyFont="1" applyFill="1" applyBorder="1" applyAlignment="1">
      <alignment horizontal="center" vertical="top"/>
    </xf>
    <xf numFmtId="0" fontId="14" fillId="3" borderId="84" xfId="0" applyFont="1" applyFill="1" applyBorder="1" applyAlignment="1">
      <alignment horizontal="center" vertical="top"/>
    </xf>
    <xf numFmtId="0" fontId="14" fillId="3" borderId="5" xfId="0" applyFont="1" applyFill="1" applyBorder="1" applyAlignment="1">
      <alignment horizontal="center" vertical="top"/>
    </xf>
    <xf numFmtId="0" fontId="36" fillId="0" borderId="2" xfId="0" applyFont="1" applyBorder="1" applyProtection="1">
      <alignment vertical="center"/>
      <protection locked="0"/>
    </xf>
    <xf numFmtId="0" fontId="36" fillId="0" borderId="83" xfId="0" applyFont="1" applyBorder="1" applyProtection="1">
      <alignment vertical="center"/>
      <protection locked="0"/>
    </xf>
    <xf numFmtId="0" fontId="36" fillId="0" borderId="5" xfId="0" applyFont="1" applyBorder="1" applyProtection="1">
      <alignment vertical="center"/>
      <protection locked="0"/>
    </xf>
    <xf numFmtId="0" fontId="36" fillId="0" borderId="85" xfId="0" applyFont="1" applyBorder="1" applyProtection="1">
      <alignment vertical="center"/>
      <protection locked="0"/>
    </xf>
    <xf numFmtId="0" fontId="36" fillId="0" borderId="2"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87" xfId="0" applyFont="1" applyBorder="1" applyAlignment="1" applyProtection="1">
      <alignment horizontal="center" vertical="center" wrapText="1"/>
      <protection locked="0"/>
    </xf>
    <xf numFmtId="0" fontId="37" fillId="0" borderId="83" xfId="0" applyFont="1" applyBorder="1" applyAlignment="1" applyProtection="1">
      <alignment horizontal="center" vertical="center" wrapText="1"/>
      <protection locked="0"/>
    </xf>
    <xf numFmtId="0" fontId="37" fillId="0" borderId="88" xfId="0" applyFont="1" applyBorder="1" applyAlignment="1" applyProtection="1">
      <alignment horizontal="center" vertical="center" wrapText="1"/>
      <protection locked="0"/>
    </xf>
    <xf numFmtId="0" fontId="38" fillId="0" borderId="2" xfId="0" applyFont="1" applyBorder="1" applyAlignment="1" applyProtection="1">
      <alignment horizontal="right" vertical="center"/>
      <protection locked="0"/>
    </xf>
    <xf numFmtId="0" fontId="38" fillId="0" borderId="87" xfId="0" applyFont="1" applyBorder="1" applyAlignment="1" applyProtection="1">
      <alignment horizontal="right" vertical="center"/>
      <protection locked="0"/>
    </xf>
    <xf numFmtId="0" fontId="39" fillId="0" borderId="2" xfId="0" applyFont="1" applyBorder="1" applyAlignment="1" applyProtection="1">
      <alignment horizontal="right" vertical="center"/>
      <protection locked="0"/>
    </xf>
    <xf numFmtId="0" fontId="39" fillId="0" borderId="87" xfId="0" applyFont="1" applyBorder="1" applyAlignment="1" applyProtection="1">
      <alignment horizontal="right" vertical="center"/>
      <protection locked="0"/>
    </xf>
    <xf numFmtId="0" fontId="14" fillId="3" borderId="80" xfId="0" applyFont="1" applyFill="1" applyBorder="1" applyAlignment="1">
      <alignment horizontal="center" vertical="top"/>
    </xf>
    <xf numFmtId="0" fontId="14" fillId="3" borderId="0" xfId="0" applyFont="1" applyFill="1" applyAlignment="1">
      <alignment horizontal="center" vertical="top"/>
    </xf>
    <xf numFmtId="0" fontId="26" fillId="2" borderId="51" xfId="0" applyFont="1" applyFill="1" applyBorder="1" applyAlignment="1">
      <alignment horizontal="center" vertical="center" shrinkToFit="1"/>
    </xf>
    <xf numFmtId="0" fontId="26" fillId="2" borderId="90" xfId="0" applyFont="1" applyFill="1" applyBorder="1" applyAlignment="1">
      <alignment horizontal="center" vertical="center" shrinkToFit="1"/>
    </xf>
    <xf numFmtId="0" fontId="19" fillId="3" borderId="2" xfId="0" applyFont="1" applyFill="1" applyBorder="1" applyAlignment="1">
      <alignment horizontal="center" vertical="center" wrapText="1"/>
    </xf>
    <xf numFmtId="0" fontId="19" fillId="3" borderId="0" xfId="0" applyFont="1" applyFill="1" applyAlignment="1">
      <alignment horizontal="center" vertical="center" wrapText="1"/>
    </xf>
    <xf numFmtId="0" fontId="18" fillId="3" borderId="2" xfId="0" applyFont="1" applyFill="1" applyBorder="1">
      <alignment vertical="center"/>
    </xf>
    <xf numFmtId="0" fontId="18" fillId="3" borderId="83" xfId="0" applyFont="1" applyFill="1" applyBorder="1">
      <alignment vertical="center"/>
    </xf>
    <xf numFmtId="0" fontId="18" fillId="3" borderId="0" xfId="0" applyFont="1" applyFill="1">
      <alignment vertical="center"/>
    </xf>
    <xf numFmtId="0" fontId="18" fillId="3" borderId="81" xfId="0" applyFont="1" applyFill="1" applyBorder="1">
      <alignment vertical="center"/>
    </xf>
    <xf numFmtId="0" fontId="0" fillId="3" borderId="2" xfId="0" applyFill="1" applyBorder="1" applyAlignment="1">
      <alignment horizontal="right" vertical="center"/>
    </xf>
    <xf numFmtId="0" fontId="15" fillId="3" borderId="80" xfId="0" applyFont="1" applyFill="1" applyBorder="1" applyAlignment="1">
      <alignment vertical="top" wrapText="1"/>
    </xf>
    <xf numFmtId="0" fontId="15" fillId="3" borderId="0" xfId="0" applyFont="1" applyFill="1" applyAlignment="1">
      <alignment vertical="top" wrapText="1"/>
    </xf>
    <xf numFmtId="0" fontId="15" fillId="3" borderId="86" xfId="0" applyFont="1" applyFill="1" applyBorder="1" applyAlignment="1">
      <alignment vertical="top" wrapText="1"/>
    </xf>
    <xf numFmtId="0" fontId="15" fillId="3" borderId="87" xfId="0" applyFont="1" applyFill="1" applyBorder="1" applyAlignment="1">
      <alignment vertical="top" wrapText="1"/>
    </xf>
    <xf numFmtId="0" fontId="0" fillId="3" borderId="78" xfId="0" applyFill="1" applyBorder="1" applyAlignment="1">
      <alignment horizontal="center" vertical="center" shrinkToFit="1"/>
    </xf>
    <xf numFmtId="0" fontId="0" fillId="3" borderId="96" xfId="0" applyFill="1" applyBorder="1" applyAlignment="1">
      <alignment horizontal="center" vertical="center" shrinkToFit="1"/>
    </xf>
    <xf numFmtId="0" fontId="0" fillId="3" borderId="100" xfId="0"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43" fillId="3" borderId="2" xfId="0" applyFont="1" applyFill="1" applyBorder="1" applyAlignment="1">
      <alignment horizontal="center" vertical="center" shrinkToFit="1"/>
    </xf>
    <xf numFmtId="0" fontId="43" fillId="3" borderId="3" xfId="0" applyFont="1" applyFill="1" applyBorder="1" applyAlignment="1">
      <alignment horizontal="center" vertical="center" shrinkToFit="1"/>
    </xf>
    <xf numFmtId="0" fontId="23" fillId="3" borderId="68" xfId="0" applyFont="1" applyFill="1" applyBorder="1" applyAlignment="1">
      <alignment vertical="center" shrinkToFit="1"/>
    </xf>
    <xf numFmtId="0" fontId="23" fillId="3" borderId="69" xfId="0" applyFont="1" applyFill="1" applyBorder="1" applyAlignment="1">
      <alignment vertical="center" shrinkToFit="1"/>
    </xf>
    <xf numFmtId="49" fontId="7" fillId="0" borderId="4" xfId="0" applyNumberFormat="1" applyFont="1" applyBorder="1" applyAlignment="1" applyProtection="1">
      <alignment vertical="top" shrinkToFit="1"/>
      <protection locked="0"/>
    </xf>
    <xf numFmtId="49" fontId="7" fillId="0" borderId="5" xfId="0" applyNumberFormat="1" applyFont="1" applyBorder="1" applyAlignment="1" applyProtection="1">
      <alignment vertical="top" shrinkToFit="1"/>
      <protection locked="0"/>
    </xf>
    <xf numFmtId="49" fontId="7" fillId="0" borderId="12" xfId="0" applyNumberFormat="1" applyFont="1" applyBorder="1" applyAlignment="1" applyProtection="1">
      <alignment vertical="top" shrinkToFit="1"/>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9" fillId="3" borderId="87" xfId="0" applyFont="1" applyFill="1" applyBorder="1" applyAlignment="1">
      <alignment vertical="top" shrinkToFi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9" fillId="3" borderId="43" xfId="0" applyFont="1" applyFill="1" applyBorder="1" applyAlignment="1">
      <alignment horizontal="center" vertical="top" wrapText="1"/>
    </xf>
    <xf numFmtId="0" fontId="9" fillId="3" borderId="43" xfId="0" applyFont="1"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18" lockText="1" noThreeD="1"/>
</file>

<file path=xl/ctrlProps/ctrlProp10.xml><?xml version="1.0" encoding="utf-8"?>
<formControlPr xmlns="http://schemas.microsoft.com/office/spreadsheetml/2009/9/main" objectType="CheckBox" fmlaLink="$A$30" lockText="1" noThreeD="1"/>
</file>

<file path=xl/ctrlProps/ctrlProp11.xml><?xml version="1.0" encoding="utf-8"?>
<formControlPr xmlns="http://schemas.microsoft.com/office/spreadsheetml/2009/9/main" objectType="CheckBox" fmlaLink="$A$31" lockText="1" noThreeD="1"/>
</file>

<file path=xl/ctrlProps/ctrlProp12.xml><?xml version="1.0" encoding="utf-8"?>
<formControlPr xmlns="http://schemas.microsoft.com/office/spreadsheetml/2009/9/main" objectType="CheckBox" fmlaLink="$A$32" lockText="1" noThreeD="1"/>
</file>

<file path=xl/ctrlProps/ctrlProp13.xml><?xml version="1.0" encoding="utf-8"?>
<formControlPr xmlns="http://schemas.microsoft.com/office/spreadsheetml/2009/9/main" objectType="CheckBox" fmlaLink="$A$34" lockText="1" noThreeD="1"/>
</file>

<file path=xl/ctrlProps/ctrlProp14.xml><?xml version="1.0" encoding="utf-8"?>
<formControlPr xmlns="http://schemas.microsoft.com/office/spreadsheetml/2009/9/main" objectType="CheckBox" fmlaLink="$A$35" lockText="1" noThreeD="1"/>
</file>

<file path=xl/ctrlProps/ctrlProp15.xml><?xml version="1.0" encoding="utf-8"?>
<formControlPr xmlns="http://schemas.microsoft.com/office/spreadsheetml/2009/9/main" objectType="CheckBox" fmlaLink="$A$37" lockText="1" noThreeD="1"/>
</file>

<file path=xl/ctrlProps/ctrlProp16.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fmlaLink="$A$39" lockText="1" noThreeD="1"/>
</file>

<file path=xl/ctrlProps/ctrlProp18.xml><?xml version="1.0" encoding="utf-8"?>
<formControlPr xmlns="http://schemas.microsoft.com/office/spreadsheetml/2009/9/main" objectType="CheckBox" fmlaLink="$A$41" lockText="1" noThreeD="1"/>
</file>

<file path=xl/ctrlProps/ctrlProp19.xml><?xml version="1.0" encoding="utf-8"?>
<formControlPr xmlns="http://schemas.microsoft.com/office/spreadsheetml/2009/9/main" objectType="CheckBox" fmlaLink="$A$42" lockText="1" noThreeD="1"/>
</file>

<file path=xl/ctrlProps/ctrlProp2.xml><?xml version="1.0" encoding="utf-8"?>
<formControlPr xmlns="http://schemas.microsoft.com/office/spreadsheetml/2009/9/main" objectType="CheckBox" fmlaLink="$A$19" lockText="1" noThreeD="1"/>
</file>

<file path=xl/ctrlProps/ctrlProp20.xml><?xml version="1.0" encoding="utf-8"?>
<formControlPr xmlns="http://schemas.microsoft.com/office/spreadsheetml/2009/9/main" objectType="Radio" firstButton="1" fmlaLink="$A$5"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CheckBox" fmlaLink="$B$75" lockText="1" noThreeD="1"/>
</file>

<file path=xl/ctrlProps/ctrlProp23.xml><?xml version="1.0" encoding="utf-8"?>
<formControlPr xmlns="http://schemas.microsoft.com/office/spreadsheetml/2009/9/main" objectType="CheckBox" fmlaLink="$D$77" lockText="1" noThreeD="1"/>
</file>

<file path=xl/ctrlProps/ctrlProp24.xml><?xml version="1.0" encoding="utf-8"?>
<formControlPr xmlns="http://schemas.microsoft.com/office/spreadsheetml/2009/9/main" objectType="CheckBox" fmlaLink="$D$78" lockText="1" noThreeD="1"/>
</file>

<file path=xl/ctrlProps/ctrlProp25.xml><?xml version="1.0" encoding="utf-8"?>
<formControlPr xmlns="http://schemas.microsoft.com/office/spreadsheetml/2009/9/main" objectType="CheckBox" fmlaLink="$D$79" lockText="1" noThreeD="1"/>
</file>

<file path=xl/ctrlProps/ctrlProp26.xml><?xml version="1.0" encoding="utf-8"?>
<formControlPr xmlns="http://schemas.microsoft.com/office/spreadsheetml/2009/9/main" objectType="Radio" firstButton="1" fmlaLink="$A$70"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CheckBox" fmlaLink="$A$99" lockText="1" noThreeD="1"/>
</file>

<file path=xl/ctrlProps/ctrlProp29.xml><?xml version="1.0" encoding="utf-8"?>
<formControlPr xmlns="http://schemas.microsoft.com/office/spreadsheetml/2009/9/main" objectType="Radio" firstButton="1" fmlaLink="$A$93" lockText="1"/>
</file>

<file path=xl/ctrlProps/ctrlProp3.xml><?xml version="1.0" encoding="utf-8"?>
<formControlPr xmlns="http://schemas.microsoft.com/office/spreadsheetml/2009/9/main" objectType="CheckBox" fmlaLink="$A$20"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checked="Checked"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B$80" lockText="1" noThreeD="1"/>
</file>

<file path=xl/ctrlProps/ctrlProp35.xml><?xml version="1.0" encoding="utf-8"?>
<formControlPr xmlns="http://schemas.microsoft.com/office/spreadsheetml/2009/9/main" objectType="CheckBox" fmlaLink="$B$82" lockText="1" noThreeD="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Radio" firstButton="1" fmlaLink="$A$87" lockText="1"/>
</file>

<file path=xl/ctrlProps/ctrlProp38.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A$29" lockText="1" noThreeD="1"/>
</file>

<file path=xl/ctrlProps/ctrlProp44.xml><?xml version="1.0" encoding="utf-8"?>
<formControlPr xmlns="http://schemas.microsoft.com/office/spreadsheetml/2009/9/main" objectType="CheckBox" fmlaLink="$A$29" lockText="1" noThreeD="1"/>
</file>

<file path=xl/ctrlProps/ctrlProp45.xml><?xml version="1.0" encoding="utf-8"?>
<formControlPr xmlns="http://schemas.microsoft.com/office/spreadsheetml/2009/9/main" objectType="CheckBox" fmlaLink="$A$33" lockText="1" noThreeD="1"/>
</file>

<file path=xl/ctrlProps/ctrlProp46.xml><?xml version="1.0" encoding="utf-8"?>
<formControlPr xmlns="http://schemas.microsoft.com/office/spreadsheetml/2009/9/main" objectType="CheckBox" fmlaLink="$A$36" lockText="1" noThreeD="1"/>
</file>

<file path=xl/ctrlProps/ctrlProp47.xml><?xml version="1.0" encoding="utf-8"?>
<formControlPr xmlns="http://schemas.microsoft.com/office/spreadsheetml/2009/9/main" objectType="CheckBox" fmlaLink="$A$40" lockText="1" noThreeD="1"/>
</file>

<file path=xl/ctrlProps/ctrlProp48.xml><?xml version="1.0" encoding="utf-8"?>
<formControlPr xmlns="http://schemas.microsoft.com/office/spreadsheetml/2009/9/main" objectType="CheckBox" fmlaLink="$E$55" lockText="1" noThreeD="1"/>
</file>

<file path=xl/ctrlProps/ctrlProp49.xml><?xml version="1.0" encoding="utf-8"?>
<formControlPr xmlns="http://schemas.microsoft.com/office/spreadsheetml/2009/9/main" objectType="CheckBox" fmlaLink="$E$58" lockText="1" noThreeD="1"/>
</file>

<file path=xl/ctrlProps/ctrlProp5.xml><?xml version="1.0" encoding="utf-8"?>
<formControlPr xmlns="http://schemas.microsoft.com/office/spreadsheetml/2009/9/main" objectType="CheckBox" fmlaLink="$A$23" lockText="1" noThreeD="1"/>
</file>

<file path=xl/ctrlProps/ctrlProp6.xml><?xml version="1.0" encoding="utf-8"?>
<formControlPr xmlns="http://schemas.microsoft.com/office/spreadsheetml/2009/9/main" objectType="CheckBox" fmlaLink="$A$24"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A$27" lockText="1" noThreeD="1"/>
</file>

<file path=xl/ctrlProps/ctrlProp9.xml><?xml version="1.0" encoding="utf-8"?>
<formControlPr xmlns="http://schemas.microsoft.com/office/spreadsheetml/2009/9/main" objectType="CheckBox" fmlaLink="$A$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16</xdr:row>
          <xdr:rowOff>190500</xdr:rowOff>
        </xdr:from>
        <xdr:to>
          <xdr:col>11</xdr:col>
          <xdr:colOff>47625</xdr:colOff>
          <xdr:row>18</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190500</xdr:rowOff>
        </xdr:from>
        <xdr:to>
          <xdr:col>11</xdr:col>
          <xdr:colOff>47625</xdr:colOff>
          <xdr:row>19</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190500</xdr:rowOff>
        </xdr:from>
        <xdr:to>
          <xdr:col>11</xdr:col>
          <xdr:colOff>47625</xdr:colOff>
          <xdr:row>20</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180975</xdr:rowOff>
        </xdr:from>
        <xdr:to>
          <xdr:col>11</xdr:col>
          <xdr:colOff>47625</xdr:colOff>
          <xdr:row>22</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180975</xdr:rowOff>
        </xdr:from>
        <xdr:to>
          <xdr:col>11</xdr:col>
          <xdr:colOff>47625</xdr:colOff>
          <xdr:row>23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190500</xdr:rowOff>
        </xdr:from>
        <xdr:to>
          <xdr:col>11</xdr:col>
          <xdr:colOff>47625</xdr:colOff>
          <xdr:row>24</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180975</xdr:rowOff>
        </xdr:from>
        <xdr:to>
          <xdr:col>11</xdr:col>
          <xdr:colOff>38100</xdr:colOff>
          <xdr:row>26</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190500</xdr:rowOff>
        </xdr:from>
        <xdr:to>
          <xdr:col>11</xdr:col>
          <xdr:colOff>38100</xdr:colOff>
          <xdr:row>27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180975</xdr:rowOff>
        </xdr:from>
        <xdr:to>
          <xdr:col>11</xdr:col>
          <xdr:colOff>38100</xdr:colOff>
          <xdr:row>28</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190500</xdr:rowOff>
        </xdr:from>
        <xdr:to>
          <xdr:col>11</xdr:col>
          <xdr:colOff>47625</xdr:colOff>
          <xdr:row>30</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190500</xdr:rowOff>
        </xdr:from>
        <xdr:to>
          <xdr:col>11</xdr:col>
          <xdr:colOff>47625</xdr:colOff>
          <xdr:row>31</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190500</xdr:rowOff>
        </xdr:from>
        <xdr:to>
          <xdr:col>11</xdr:col>
          <xdr:colOff>47625</xdr:colOff>
          <xdr:row>32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190500</xdr:rowOff>
        </xdr:from>
        <xdr:to>
          <xdr:col>11</xdr:col>
          <xdr:colOff>47625</xdr:colOff>
          <xdr:row>34</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190500</xdr:rowOff>
        </xdr:from>
        <xdr:to>
          <xdr:col>11</xdr:col>
          <xdr:colOff>47625</xdr:colOff>
          <xdr:row>35</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xdr:row>
          <xdr:rowOff>190500</xdr:rowOff>
        </xdr:from>
        <xdr:to>
          <xdr:col>11</xdr:col>
          <xdr:colOff>47625</xdr:colOff>
          <xdr:row>37</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190500</xdr:rowOff>
        </xdr:from>
        <xdr:to>
          <xdr:col>11</xdr:col>
          <xdr:colOff>47625</xdr:colOff>
          <xdr:row>38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180975</xdr:rowOff>
        </xdr:from>
        <xdr:to>
          <xdr:col>11</xdr:col>
          <xdr:colOff>38100</xdr:colOff>
          <xdr:row>39</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190500</xdr:rowOff>
        </xdr:from>
        <xdr:to>
          <xdr:col>11</xdr:col>
          <xdr:colOff>38100</xdr:colOff>
          <xdr:row>41</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190500</xdr:rowOff>
        </xdr:from>
        <xdr:to>
          <xdr:col>11</xdr:col>
          <xdr:colOff>47625</xdr:colOff>
          <xdr:row>42</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27</xdr:col>
      <xdr:colOff>2070</xdr:colOff>
      <xdr:row>107</xdr:row>
      <xdr:rowOff>118440</xdr:rowOff>
    </xdr:from>
    <xdr:to>
      <xdr:col>32</xdr:col>
      <xdr:colOff>192570</xdr:colOff>
      <xdr:row>113</xdr:row>
      <xdr:rowOff>21119</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002695" y="25331115"/>
          <a:ext cx="1381125" cy="1340954"/>
        </a:xfrm>
        <a:prstGeom prst="ellipse">
          <a:avLst/>
        </a:prstGeom>
        <a:solidFill>
          <a:schemeClr val="accent1">
            <a:alpha val="9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107</xdr:row>
      <xdr:rowOff>15385</xdr:rowOff>
    </xdr:from>
    <xdr:to>
      <xdr:col>25</xdr:col>
      <xdr:colOff>157531</xdr:colOff>
      <xdr:row>113</xdr:row>
      <xdr:rowOff>132520</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4533900" y="26171035"/>
          <a:ext cx="148006" cy="154588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157531</xdr:colOff>
      <xdr:row>110</xdr:row>
      <xdr:rowOff>65017</xdr:rowOff>
    </xdr:from>
    <xdr:to>
      <xdr:col>27</xdr:col>
      <xdr:colOff>2070</xdr:colOff>
      <xdr:row>110</xdr:row>
      <xdr:rowOff>69190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5" idx="2"/>
          <a:endCxn id="4" idx="2"/>
        </xdr:cNvCxnSpPr>
      </xdr:nvCxnSpPr>
      <xdr:spPr>
        <a:xfrm flipV="1">
          <a:off x="4681906" y="26001592"/>
          <a:ext cx="320789" cy="41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12678</xdr:colOff>
      <xdr:row>113</xdr:row>
      <xdr:rowOff>123092</xdr:rowOff>
    </xdr:from>
    <xdr:to>
      <xdr:col>15</xdr:col>
      <xdr:colOff>26600</xdr:colOff>
      <xdr:row>113</xdr:row>
      <xdr:rowOff>123092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040221" y="27687614"/>
          <a:ext cx="2541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190500</xdr:colOff>
      <xdr:row>69</xdr:row>
      <xdr:rowOff>114929</xdr:rowOff>
    </xdr:from>
    <xdr:to>
      <xdr:col>17</xdr:col>
      <xdr:colOff>66675</xdr:colOff>
      <xdr:row>69</xdr:row>
      <xdr:rowOff>114929</xdr:rowOff>
    </xdr:to>
    <xdr:cxnSp macro="">
      <xdr:nvCxnSpPr>
        <xdr:cNvPr id="16" name="直線矢印コネクタ 15">
          <a:extLst>
            <a:ext uri="{FF2B5EF4-FFF2-40B4-BE49-F238E27FC236}">
              <a16:creationId xmlns:a16="http://schemas.microsoft.com/office/drawing/2014/main" id="{00000000-0008-0000-0000-000010000000}"/>
            </a:ext>
          </a:extLst>
        </xdr:cNvPr>
        <xdr:cNvCxnSpPr>
          <a:cxnSpLocks/>
        </xdr:cNvCxnSpPr>
      </xdr:nvCxnSpPr>
      <xdr:spPr>
        <a:xfrm>
          <a:off x="6848475" y="15983579"/>
          <a:ext cx="3524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119743</xdr:colOff>
      <xdr:row>71</xdr:row>
      <xdr:rowOff>174172</xdr:rowOff>
    </xdr:from>
    <xdr:to>
      <xdr:col>9</xdr:col>
      <xdr:colOff>119743</xdr:colOff>
      <xdr:row>82</xdr:row>
      <xdr:rowOff>114300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09257" y="17123229"/>
          <a:ext cx="0" cy="25962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125186</xdr:colOff>
      <xdr:row>77</xdr:row>
      <xdr:rowOff>114298</xdr:rowOff>
    </xdr:from>
    <xdr:to>
      <xdr:col>12</xdr:col>
      <xdr:colOff>10886</xdr:colOff>
      <xdr:row>77</xdr:row>
      <xdr:rowOff>114298</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314700" y="18522041"/>
          <a:ext cx="6041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119742</xdr:colOff>
      <xdr:row>82</xdr:row>
      <xdr:rowOff>114299</xdr:rowOff>
    </xdr:from>
    <xdr:to>
      <xdr:col>12</xdr:col>
      <xdr:colOff>5443</xdr:colOff>
      <xdr:row>82</xdr:row>
      <xdr:rowOff>114299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3309256" y="19719470"/>
          <a:ext cx="6041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1360</xdr:colOff>
      <xdr:row>76</xdr:row>
      <xdr:rowOff>228600</xdr:rowOff>
    </xdr:from>
    <xdr:to>
      <xdr:col>14</xdr:col>
      <xdr:colOff>185056</xdr:colOff>
      <xdr:row>77</xdr:row>
      <xdr:rowOff>108857</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30" idx="1"/>
        </xdr:cNvCxnSpPr>
      </xdr:nvCxnSpPr>
      <xdr:spPr>
        <a:xfrm flipV="1">
          <a:off x="6421210" y="17792700"/>
          <a:ext cx="183696" cy="11838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239485</xdr:colOff>
      <xdr:row>82</xdr:row>
      <xdr:rowOff>113673</xdr:rowOff>
    </xdr:from>
    <xdr:to>
      <xdr:col>15</xdr:col>
      <xdr:colOff>71593</xdr:colOff>
      <xdr:row>82</xdr:row>
      <xdr:rowOff>114300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4386942" y="19718844"/>
          <a:ext cx="311080" cy="6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185056</xdr:colOff>
      <xdr:row>72</xdr:row>
      <xdr:rowOff>123825</xdr:rowOff>
    </xdr:from>
    <xdr:to>
      <xdr:col>15</xdr:col>
      <xdr:colOff>85724</xdr:colOff>
      <xdr:row>81</xdr:row>
      <xdr:rowOff>104775</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6604906" y="16725900"/>
          <a:ext cx="138793" cy="2133600"/>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125185</xdr:colOff>
      <xdr:row>75</xdr:row>
      <xdr:rowOff>114299</xdr:rowOff>
    </xdr:from>
    <xdr:to>
      <xdr:col>16</xdr:col>
      <xdr:colOff>85725</xdr:colOff>
      <xdr:row>75</xdr:row>
      <xdr:rowOff>114299</xdr:rowOff>
    </xdr:to>
    <xdr:cxnSp macro="">
      <xdr:nvCxnSpPr>
        <xdr:cNvPr id="2072" name="直線矢印コネクタ 2071">
          <a:extLst>
            <a:ext uri="{FF2B5EF4-FFF2-40B4-BE49-F238E27FC236}">
              <a16:creationId xmlns:a16="http://schemas.microsoft.com/office/drawing/2014/main" id="{00000000-0008-0000-0000-000018080000}"/>
            </a:ext>
          </a:extLst>
        </xdr:cNvPr>
        <xdr:cNvCxnSpPr/>
      </xdr:nvCxnSpPr>
      <xdr:spPr>
        <a:xfrm>
          <a:off x="2925535" y="17830799"/>
          <a:ext cx="19866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111579</xdr:colOff>
      <xdr:row>74</xdr:row>
      <xdr:rowOff>104775</xdr:rowOff>
    </xdr:from>
    <xdr:to>
      <xdr:col>17</xdr:col>
      <xdr:colOff>13607</xdr:colOff>
      <xdr:row>76</xdr:row>
      <xdr:rowOff>115661</xdr:rowOff>
    </xdr:to>
    <xdr:sp macro="" textlink="">
      <xdr:nvSpPr>
        <xdr:cNvPr id="2073" name="左大かっこ 2072">
          <a:extLst>
            <a:ext uri="{FF2B5EF4-FFF2-40B4-BE49-F238E27FC236}">
              <a16:creationId xmlns:a16="http://schemas.microsoft.com/office/drawing/2014/main" id="{00000000-0008-0000-0000-000019080000}"/>
            </a:ext>
          </a:extLst>
        </xdr:cNvPr>
        <xdr:cNvSpPr/>
      </xdr:nvSpPr>
      <xdr:spPr>
        <a:xfrm>
          <a:off x="3150054" y="17583150"/>
          <a:ext cx="140153" cy="487136"/>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119742</xdr:colOff>
      <xdr:row>72</xdr:row>
      <xdr:rowOff>180975</xdr:rowOff>
    </xdr:from>
    <xdr:to>
      <xdr:col>15</xdr:col>
      <xdr:colOff>119742</xdr:colOff>
      <xdr:row>75</xdr:row>
      <xdr:rowOff>114300</xdr:rowOff>
    </xdr:to>
    <xdr:cxnSp macro="">
      <xdr:nvCxnSpPr>
        <xdr:cNvPr id="2075" name="直線コネクタ 2074">
          <a:extLst>
            <a:ext uri="{FF2B5EF4-FFF2-40B4-BE49-F238E27FC236}">
              <a16:creationId xmlns:a16="http://schemas.microsoft.com/office/drawing/2014/main" id="{00000000-0008-0000-0000-00001B080000}"/>
            </a:ext>
          </a:extLst>
        </xdr:cNvPr>
        <xdr:cNvCxnSpPr/>
      </xdr:nvCxnSpPr>
      <xdr:spPr>
        <a:xfrm>
          <a:off x="2920092" y="1717357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38100</xdr:colOff>
          <xdr:row>4</xdr:row>
          <xdr:rowOff>76200</xdr:rowOff>
        </xdr:from>
        <xdr:to>
          <xdr:col>19</xdr:col>
          <xdr:colOff>95250</xdr:colOff>
          <xdr:row>5</xdr:row>
          <xdr:rowOff>142875</xdr:rowOff>
        </xdr:to>
        <xdr:sp macro="" textlink="">
          <xdr:nvSpPr>
            <xdr:cNvPr id="2" name="Option Button 25" hidden="1">
              <a:extLst>
                <a:ext uri="{63B3BB69-23CF-44E3-9099-C40C66FF867C}">
                  <a14:compatExt spid="_x0000_s20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76200</xdr:rowOff>
        </xdr:from>
        <xdr:to>
          <xdr:col>27</xdr:col>
          <xdr:colOff>95250</xdr:colOff>
          <xdr:row>5</xdr:row>
          <xdr:rowOff>142875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12998</xdr:colOff>
      <xdr:row>106</xdr:row>
      <xdr:rowOff>237775</xdr:rowOff>
    </xdr:from>
    <xdr:to>
      <xdr:col>15</xdr:col>
      <xdr:colOff>26919</xdr:colOff>
      <xdr:row>106</xdr:row>
      <xdr:rowOff>237775</xdr:rowOff>
    </xdr:to>
    <xdr:cxnSp macro="">
      <xdr:nvCxnSpPr>
        <xdr:cNvPr id="2084" name="直線矢印コネクタ 2083">
          <a:extLst>
            <a:ext uri="{FF2B5EF4-FFF2-40B4-BE49-F238E27FC236}">
              <a16:creationId xmlns:a16="http://schemas.microsoft.com/office/drawing/2014/main" id="{00000000-0008-0000-0000-000024080000}"/>
            </a:ext>
          </a:extLst>
        </xdr:cNvPr>
        <xdr:cNvCxnSpPr/>
      </xdr:nvCxnSpPr>
      <xdr:spPr>
        <a:xfrm>
          <a:off x="5040541" y="26120927"/>
          <a:ext cx="2541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19050</xdr:colOff>
          <xdr:row>71</xdr:row>
          <xdr:rowOff>209550</xdr:rowOff>
        </xdr:from>
        <xdr:to>
          <xdr:col>16</xdr:col>
          <xdr:colOff>47625</xdr:colOff>
          <xdr:row>73</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73</xdr:row>
          <xdr:rowOff>209550</xdr:rowOff>
        </xdr:from>
        <xdr:to>
          <xdr:col>18</xdr:col>
          <xdr:colOff>47625</xdr:colOff>
          <xdr:row>75</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74</xdr:row>
          <xdr:rowOff>200025</xdr:rowOff>
        </xdr:from>
        <xdr:to>
          <xdr:col>18</xdr:col>
          <xdr:colOff>47625</xdr:colOff>
          <xdr:row>76</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75</xdr:row>
          <xdr:rowOff>190500</xdr:rowOff>
        </xdr:from>
        <xdr:to>
          <xdr:col>18</xdr:col>
          <xdr:colOff>47625</xdr:colOff>
          <xdr:row>77</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68</xdr:row>
          <xdr:rowOff>304800</xdr:rowOff>
        </xdr:from>
        <xdr:to>
          <xdr:col>10</xdr:col>
          <xdr:colOff>104775</xdr:colOff>
          <xdr:row>70</xdr:row>
          <xdr:rowOff>9525</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238125</xdr:rowOff>
        </xdr:from>
        <xdr:to>
          <xdr:col>10</xdr:col>
          <xdr:colOff>104775</xdr:colOff>
          <xdr:row>71</xdr:row>
          <xdr:rowOff>238125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0</xdr:rowOff>
        </xdr:from>
        <xdr:to>
          <xdr:col>33</xdr:col>
          <xdr:colOff>47625</xdr:colOff>
          <xdr:row>8</xdr:row>
          <xdr:rowOff>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304800</xdr:rowOff>
        </xdr:from>
        <xdr:to>
          <xdr:col>33</xdr:col>
          <xdr:colOff>0</xdr:colOff>
          <xdr:row>85</xdr:row>
          <xdr:rowOff>9525</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97</xdr:row>
          <xdr:rowOff>200025</xdr:rowOff>
        </xdr:from>
        <xdr:to>
          <xdr:col>10</xdr:col>
          <xdr:colOff>47625</xdr:colOff>
          <xdr:row>99</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91</xdr:row>
          <xdr:rowOff>9525</xdr:rowOff>
        </xdr:from>
        <xdr:to>
          <xdr:col>33</xdr:col>
          <xdr:colOff>9525</xdr:colOff>
          <xdr:row>98</xdr:row>
          <xdr:rowOff>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91</xdr:row>
          <xdr:rowOff>219075</xdr:rowOff>
        </xdr:from>
        <xdr:to>
          <xdr:col>10</xdr:col>
          <xdr:colOff>95250</xdr:colOff>
          <xdr:row>93</xdr:row>
          <xdr:rowOff>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92</xdr:row>
          <xdr:rowOff>219075</xdr:rowOff>
        </xdr:from>
        <xdr:to>
          <xdr:col>10</xdr:col>
          <xdr:colOff>95250</xdr:colOff>
          <xdr:row>94</xdr:row>
          <xdr:rowOff>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93</xdr:row>
          <xdr:rowOff>219075</xdr:rowOff>
        </xdr:from>
        <xdr:to>
          <xdr:col>10</xdr:col>
          <xdr:colOff>95250</xdr:colOff>
          <xdr:row>95</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200025</xdr:rowOff>
        </xdr:from>
        <xdr:to>
          <xdr:col>16</xdr:col>
          <xdr:colOff>47625</xdr:colOff>
          <xdr:row>80</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200025</xdr:rowOff>
        </xdr:from>
        <xdr:to>
          <xdr:col>16</xdr:col>
          <xdr:colOff>47625</xdr:colOff>
          <xdr:row>82</xdr:row>
          <xdr:rowOff>28575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190500</xdr:colOff>
      <xdr:row>79</xdr:row>
      <xdr:rowOff>114300</xdr:rowOff>
    </xdr:from>
    <xdr:to>
      <xdr:col>15</xdr:col>
      <xdr:colOff>57150</xdr:colOff>
      <xdr:row>79</xdr:row>
      <xdr:rowOff>114300</xdr:rowOff>
    </xdr:to>
    <xdr:cxnSp macro="">
      <xdr:nvCxnSpPr>
        <xdr:cNvPr id="2053" name="直線コネクタ 2052">
          <a:extLst>
            <a:ext uri="{FF2B5EF4-FFF2-40B4-BE49-F238E27FC236}">
              <a16:creationId xmlns:a16="http://schemas.microsoft.com/office/drawing/2014/main" id="{00000000-0008-0000-0000-000005080000}"/>
            </a:ext>
          </a:extLst>
        </xdr:cNvPr>
        <xdr:cNvCxnSpPr/>
      </xdr:nvCxnSpPr>
      <xdr:spPr>
        <a:xfrm>
          <a:off x="6610350" y="18392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19050</xdr:colOff>
          <xdr:row>83</xdr:row>
          <xdr:rowOff>228600</xdr:rowOff>
        </xdr:from>
        <xdr:to>
          <xdr:col>10</xdr:col>
          <xdr:colOff>104775</xdr:colOff>
          <xdr:row>85</xdr:row>
          <xdr:rowOff>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85</xdr:row>
          <xdr:rowOff>0</xdr:rowOff>
        </xdr:from>
        <xdr:to>
          <xdr:col>33</xdr:col>
          <xdr:colOff>9525</xdr:colOff>
          <xdr:row>90</xdr:row>
          <xdr:rowOff>228600</xdr:rowOff>
        </xdr:to>
        <xdr:sp macro="" textlink="">
          <xdr:nvSpPr>
            <xdr:cNvPr id="2141" name="Group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85</xdr:row>
          <xdr:rowOff>209550</xdr:rowOff>
        </xdr:from>
        <xdr:to>
          <xdr:col>10</xdr:col>
          <xdr:colOff>76200</xdr:colOff>
          <xdr:row>87</xdr:row>
          <xdr:rowOff>9525</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86</xdr:row>
          <xdr:rowOff>209550</xdr:rowOff>
        </xdr:from>
        <xdr:to>
          <xdr:col>10</xdr:col>
          <xdr:colOff>76200</xdr:colOff>
          <xdr:row>88</xdr:row>
          <xdr:rowOff>9525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87</xdr:row>
          <xdr:rowOff>209550</xdr:rowOff>
        </xdr:from>
        <xdr:to>
          <xdr:col>10</xdr:col>
          <xdr:colOff>76200</xdr:colOff>
          <xdr:row>89</xdr:row>
          <xdr:rowOff>9525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88</xdr:row>
          <xdr:rowOff>209550</xdr:rowOff>
        </xdr:from>
        <xdr:to>
          <xdr:col>10</xdr:col>
          <xdr:colOff>76200</xdr:colOff>
          <xdr:row>90</xdr:row>
          <xdr:rowOff>9525</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19050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190500</xdr:rowOff>
        </xdr:from>
        <xdr:to>
          <xdr:col>11</xdr:col>
          <xdr:colOff>47625</xdr:colOff>
          <xdr:row>33</xdr:row>
          <xdr:rowOff>38100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190500</xdr:rowOff>
        </xdr:from>
        <xdr:to>
          <xdr:col>11</xdr:col>
          <xdr:colOff>47625</xdr:colOff>
          <xdr:row>36</xdr:row>
          <xdr:rowOff>38100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190500</xdr:rowOff>
        </xdr:from>
        <xdr:to>
          <xdr:col>11</xdr:col>
          <xdr:colOff>47625</xdr:colOff>
          <xdr:row>40</xdr:row>
          <xdr:rowOff>38100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52</xdr:row>
          <xdr:rowOff>209550</xdr:rowOff>
        </xdr:from>
        <xdr:to>
          <xdr:col>14</xdr:col>
          <xdr:colOff>28575</xdr:colOff>
          <xdr:row>54</xdr:row>
          <xdr:rowOff>38100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209550</xdr:rowOff>
        </xdr:from>
        <xdr:to>
          <xdr:col>14</xdr:col>
          <xdr:colOff>28575</xdr:colOff>
          <xdr:row>57</xdr:row>
          <xdr:rowOff>28575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4F68-D4B6-41EE-A50D-DAED61831DD8}">
  <dimension ref="A1:CO124"/>
  <sheetViews>
    <sheetView tabSelected="1" view="pageBreakPreview" topLeftCell="F1" zoomScaleNormal="100" zoomScaleSheetLayoutView="100" workbookViewId="0">
      <selection activeCell="L3" sqref="L3:AG3"/>
    </sheetView>
  </sheetViews>
  <sheetFormatPr defaultRowHeight="18.75"/>
  <cols>
    <col min="1" max="4" width="5.625" style="188" hidden="1" customWidth="1"/>
    <col min="5" max="5" width="5.625" style="15" hidden="1" customWidth="1"/>
    <col min="6" max="6" width="5.625" style="15" customWidth="1"/>
    <col min="7" max="34" width="3.125" style="4" customWidth="1"/>
    <col min="35" max="57" width="3.125" style="4" hidden="1" customWidth="1"/>
    <col min="58" max="126" width="3.125" style="4" customWidth="1"/>
    <col min="127" max="16384" width="9" style="4"/>
  </cols>
  <sheetData>
    <row r="1" spans="1:44" ht="19.5" customHeight="1">
      <c r="A1" s="185"/>
      <c r="B1" s="186"/>
      <c r="C1" s="186"/>
      <c r="D1" s="186"/>
      <c r="E1" s="200"/>
      <c r="F1" s="89"/>
      <c r="G1" s="209" t="s">
        <v>205</v>
      </c>
      <c r="H1" s="210"/>
      <c r="I1" s="210"/>
      <c r="J1" s="210"/>
      <c r="K1" s="210"/>
      <c r="L1" s="210"/>
      <c r="M1" s="210"/>
      <c r="N1" s="210"/>
      <c r="O1" s="210"/>
      <c r="P1" s="210"/>
      <c r="Q1" s="210"/>
      <c r="R1" s="210"/>
      <c r="S1" s="210" t="s">
        <v>211</v>
      </c>
      <c r="T1" s="213"/>
      <c r="U1" s="121" t="s">
        <v>126</v>
      </c>
      <c r="V1" s="115"/>
      <c r="W1" s="115"/>
      <c r="X1" s="442"/>
      <c r="Y1" s="442"/>
      <c r="Z1" s="443"/>
      <c r="AA1" s="121" t="s">
        <v>125</v>
      </c>
      <c r="AB1" s="115"/>
      <c r="AC1" s="115"/>
      <c r="AD1" s="115"/>
      <c r="AE1" s="115"/>
      <c r="AF1" s="115"/>
      <c r="AG1" s="116"/>
    </row>
    <row r="2" spans="1:44" ht="18.75" customHeight="1">
      <c r="A2" s="187"/>
      <c r="F2" s="4"/>
      <c r="G2" s="211"/>
      <c r="H2" s="212"/>
      <c r="I2" s="212"/>
      <c r="J2" s="212"/>
      <c r="K2" s="212"/>
      <c r="L2" s="212"/>
      <c r="M2" s="212"/>
      <c r="N2" s="212"/>
      <c r="O2" s="212"/>
      <c r="P2" s="212"/>
      <c r="Q2" s="212"/>
      <c r="R2" s="212"/>
      <c r="S2" s="212"/>
      <c r="T2" s="214"/>
      <c r="U2" s="444"/>
      <c r="V2" s="445"/>
      <c r="W2" s="445"/>
      <c r="X2" s="445"/>
      <c r="Y2" s="445"/>
      <c r="Z2" s="446"/>
      <c r="AA2" s="440"/>
      <c r="AB2" s="441"/>
      <c r="AC2" s="118" t="s">
        <v>3</v>
      </c>
      <c r="AD2" s="117"/>
      <c r="AE2" s="118" t="s">
        <v>4</v>
      </c>
      <c r="AF2" s="117"/>
      <c r="AG2" s="119" t="s">
        <v>5</v>
      </c>
    </row>
    <row r="3" spans="1:44">
      <c r="A3" s="187"/>
      <c r="F3" s="4"/>
      <c r="G3" s="447" t="s">
        <v>128</v>
      </c>
      <c r="H3" s="448"/>
      <c r="I3" s="97" t="s">
        <v>127</v>
      </c>
      <c r="J3" s="5"/>
      <c r="K3" s="5"/>
      <c r="L3" s="451"/>
      <c r="M3" s="451"/>
      <c r="N3" s="451"/>
      <c r="O3" s="451"/>
      <c r="P3" s="451"/>
      <c r="Q3" s="451"/>
      <c r="R3" s="451"/>
      <c r="S3" s="451"/>
      <c r="T3" s="451"/>
      <c r="U3" s="451"/>
      <c r="V3" s="451"/>
      <c r="W3" s="451"/>
      <c r="X3" s="451"/>
      <c r="Y3" s="451"/>
      <c r="Z3" s="451"/>
      <c r="AA3" s="451"/>
      <c r="AB3" s="451"/>
      <c r="AC3" s="451"/>
      <c r="AD3" s="451"/>
      <c r="AE3" s="451"/>
      <c r="AF3" s="451"/>
      <c r="AG3" s="452"/>
    </row>
    <row r="4" spans="1:44">
      <c r="A4" s="187"/>
      <c r="F4" s="4"/>
      <c r="G4" s="449"/>
      <c r="H4" s="450"/>
      <c r="I4" s="6"/>
      <c r="J4" s="6"/>
      <c r="K4" s="6"/>
      <c r="L4" s="453"/>
      <c r="M4" s="453"/>
      <c r="N4" s="453"/>
      <c r="O4" s="453"/>
      <c r="P4" s="453"/>
      <c r="Q4" s="453"/>
      <c r="R4" s="453"/>
      <c r="S4" s="453"/>
      <c r="T4" s="453"/>
      <c r="U4" s="453"/>
      <c r="V4" s="453"/>
      <c r="W4" s="453"/>
      <c r="X4" s="453"/>
      <c r="Y4" s="453"/>
      <c r="Z4" s="453"/>
      <c r="AA4" s="453"/>
      <c r="AB4" s="453"/>
      <c r="AC4" s="453"/>
      <c r="AD4" s="453"/>
      <c r="AE4" s="453"/>
      <c r="AF4" s="453"/>
      <c r="AG4" s="454"/>
    </row>
    <row r="5" spans="1:44" ht="18.75" customHeight="1">
      <c r="A5" s="187">
        <v>2</v>
      </c>
      <c r="F5" s="4"/>
      <c r="G5" s="447" t="s">
        <v>128</v>
      </c>
      <c r="H5" s="448"/>
      <c r="I5" s="7" t="s">
        <v>7</v>
      </c>
      <c r="J5" s="8"/>
      <c r="K5" s="8"/>
      <c r="L5" s="8"/>
      <c r="M5" s="468" t="str">
        <f>IF((A5=TRUE)*AND(B5=TRUE),"！エラー：地域が重複",IF((A5=FALSE)*AND(B5=FALSE),"！エラー：地域を選択",""))</f>
        <v/>
      </c>
      <c r="N5" s="468"/>
      <c r="O5" s="468"/>
      <c r="P5" s="468"/>
      <c r="Q5" s="468"/>
      <c r="R5" s="474" t="str">
        <f>IF(A5=1,"●","○")</f>
        <v>○</v>
      </c>
      <c r="S5" s="474"/>
      <c r="T5" s="470" t="s">
        <v>129</v>
      </c>
      <c r="U5" s="470"/>
      <c r="V5" s="470"/>
      <c r="W5" s="470"/>
      <c r="X5" s="470"/>
      <c r="Z5" s="474" t="str">
        <f>IF(A5=2,"●","○")</f>
        <v>●</v>
      </c>
      <c r="AA5" s="474"/>
      <c r="AB5" s="470" t="s">
        <v>10</v>
      </c>
      <c r="AC5" s="470"/>
      <c r="AD5" s="470"/>
      <c r="AE5" s="470"/>
      <c r="AF5" s="470"/>
      <c r="AG5" s="471"/>
    </row>
    <row r="6" spans="1:44">
      <c r="A6" s="187"/>
      <c r="F6" s="4"/>
      <c r="G6" s="464"/>
      <c r="H6" s="465"/>
      <c r="I6" s="9" t="s">
        <v>16</v>
      </c>
      <c r="M6" s="469"/>
      <c r="N6" s="469"/>
      <c r="O6" s="469"/>
      <c r="P6" s="469"/>
      <c r="Q6" s="469"/>
      <c r="R6" s="288"/>
      <c r="S6" s="288"/>
      <c r="T6" s="472"/>
      <c r="U6" s="472"/>
      <c r="V6" s="472"/>
      <c r="W6" s="472"/>
      <c r="X6" s="472"/>
      <c r="Z6" s="288"/>
      <c r="AA6" s="288"/>
      <c r="AB6" s="472"/>
      <c r="AC6" s="472"/>
      <c r="AD6" s="472"/>
      <c r="AE6" s="472"/>
      <c r="AF6" s="472"/>
      <c r="AG6" s="473"/>
    </row>
    <row r="7" spans="1:44" ht="18.75" customHeight="1">
      <c r="A7" s="187"/>
      <c r="F7" s="4"/>
      <c r="G7" s="475" t="s">
        <v>189</v>
      </c>
      <c r="H7" s="476"/>
      <c r="I7" s="476"/>
      <c r="J7" s="476"/>
      <c r="K7" s="476"/>
      <c r="L7" s="476"/>
      <c r="M7" s="476"/>
      <c r="N7" s="97"/>
      <c r="O7" s="130" t="s">
        <v>163</v>
      </c>
      <c r="P7" s="460"/>
      <c r="Q7" s="462"/>
      <c r="R7" s="462"/>
      <c r="S7" s="462"/>
      <c r="T7" s="462"/>
      <c r="U7" s="462"/>
      <c r="V7" s="455" t="s">
        <v>184</v>
      </c>
      <c r="W7" s="456"/>
      <c r="X7" s="456"/>
      <c r="Y7" s="460"/>
      <c r="Z7" s="460"/>
      <c r="AA7" s="460"/>
      <c r="AB7" s="460"/>
      <c r="AC7" s="460"/>
      <c r="AD7" s="460"/>
      <c r="AE7" s="455" t="s">
        <v>185</v>
      </c>
      <c r="AF7" s="456"/>
      <c r="AG7" s="458"/>
    </row>
    <row r="8" spans="1:44" ht="19.5" thickBot="1">
      <c r="E8" s="201"/>
      <c r="F8" s="4"/>
      <c r="G8" s="477"/>
      <c r="H8" s="478"/>
      <c r="I8" s="478"/>
      <c r="J8" s="478"/>
      <c r="K8" s="478"/>
      <c r="L8" s="478"/>
      <c r="M8" s="478"/>
      <c r="N8" s="120"/>
      <c r="O8" s="120"/>
      <c r="P8" s="463"/>
      <c r="Q8" s="463"/>
      <c r="R8" s="463"/>
      <c r="S8" s="463"/>
      <c r="T8" s="463"/>
      <c r="U8" s="463"/>
      <c r="V8" s="457"/>
      <c r="W8" s="457"/>
      <c r="X8" s="457"/>
      <c r="Y8" s="461"/>
      <c r="Z8" s="461"/>
      <c r="AA8" s="461"/>
      <c r="AB8" s="461"/>
      <c r="AC8" s="461"/>
      <c r="AD8" s="461"/>
      <c r="AE8" s="457"/>
      <c r="AF8" s="457"/>
      <c r="AG8" s="459"/>
    </row>
    <row r="9" spans="1:44">
      <c r="F9" s="4"/>
      <c r="G9" s="10"/>
      <c r="H9" s="10"/>
      <c r="I9" s="10"/>
      <c r="J9" s="10"/>
      <c r="K9" s="10"/>
      <c r="L9" s="10"/>
      <c r="N9" s="11"/>
      <c r="O9" s="11"/>
      <c r="P9" s="11"/>
      <c r="Q9" s="11"/>
      <c r="R9" s="11"/>
      <c r="S9" s="11"/>
      <c r="T9" s="11"/>
      <c r="U9" s="11"/>
      <c r="V9" s="11"/>
      <c r="W9" s="11"/>
      <c r="X9" s="11"/>
      <c r="Y9" s="11"/>
      <c r="Z9" s="11"/>
      <c r="AA9" s="11"/>
      <c r="AB9" s="11"/>
      <c r="AC9" s="11"/>
      <c r="AD9" s="11"/>
      <c r="AE9" s="11"/>
      <c r="AF9" s="13"/>
      <c r="AG9" s="13"/>
    </row>
    <row r="10" spans="1:44" ht="18.75" customHeight="1">
      <c r="F10" s="4"/>
      <c r="G10" s="430">
        <v>1</v>
      </c>
      <c r="H10" s="428" t="s">
        <v>130</v>
      </c>
      <c r="I10" s="428"/>
      <c r="J10" s="428"/>
      <c r="K10" s="428"/>
      <c r="L10" s="428"/>
      <c r="M10" s="428"/>
      <c r="N10" s="429"/>
      <c r="O10" s="363" t="s">
        <v>190</v>
      </c>
      <c r="P10" s="235"/>
      <c r="Q10" s="235"/>
      <c r="R10" s="235"/>
      <c r="S10" s="235"/>
      <c r="T10" s="235"/>
      <c r="U10" s="235"/>
      <c r="V10" s="235"/>
      <c r="W10" s="235"/>
      <c r="X10" s="235"/>
      <c r="Y10" s="235"/>
      <c r="Z10" s="235"/>
      <c r="AA10" s="235"/>
      <c r="AB10" s="235"/>
      <c r="AC10" s="235"/>
      <c r="AD10" s="235"/>
      <c r="AE10" s="235"/>
      <c r="AF10" s="235"/>
      <c r="AG10" s="235"/>
    </row>
    <row r="11" spans="1:44">
      <c r="F11" s="4"/>
      <c r="G11" s="430"/>
      <c r="H11" s="9" t="s">
        <v>17</v>
      </c>
      <c r="O11" s="363"/>
      <c r="P11" s="235"/>
      <c r="Q11" s="235"/>
      <c r="R11" s="235"/>
      <c r="S11" s="235"/>
      <c r="T11" s="235"/>
      <c r="U11" s="235"/>
      <c r="V11" s="235"/>
      <c r="W11" s="235"/>
      <c r="X11" s="235"/>
      <c r="Y11" s="235"/>
      <c r="Z11" s="235"/>
      <c r="AA11" s="235"/>
      <c r="AB11" s="235"/>
      <c r="AC11" s="235"/>
      <c r="AD11" s="235"/>
      <c r="AE11" s="235"/>
      <c r="AF11" s="235"/>
      <c r="AG11" s="235"/>
    </row>
    <row r="12" spans="1:44">
      <c r="F12" s="4"/>
      <c r="O12" s="363"/>
      <c r="P12" s="235"/>
      <c r="Q12" s="235"/>
      <c r="R12" s="235"/>
      <c r="S12" s="235"/>
      <c r="T12" s="235"/>
      <c r="U12" s="235"/>
      <c r="V12" s="235"/>
      <c r="W12" s="235"/>
      <c r="X12" s="235"/>
      <c r="Y12" s="235"/>
      <c r="Z12" s="235"/>
      <c r="AA12" s="235"/>
      <c r="AB12" s="235"/>
      <c r="AC12" s="235"/>
      <c r="AD12" s="235"/>
      <c r="AE12" s="235"/>
      <c r="AF12" s="235"/>
      <c r="AG12" s="235"/>
    </row>
    <row r="13" spans="1:44">
      <c r="F13" s="4"/>
      <c r="G13" s="437" t="str">
        <f>IF(AI44&gt;0,"下記の内容を修正してください！","")</f>
        <v>下記の内容を修正してください！</v>
      </c>
      <c r="H13" s="437"/>
      <c r="I13" s="437"/>
      <c r="J13" s="437"/>
      <c r="K13" s="437"/>
      <c r="L13" s="437"/>
      <c r="M13" s="437"/>
      <c r="N13" s="438"/>
      <c r="O13" s="363"/>
      <c r="P13" s="235"/>
      <c r="Q13" s="235"/>
      <c r="R13" s="235"/>
      <c r="S13" s="235"/>
      <c r="T13" s="235"/>
      <c r="U13" s="235"/>
      <c r="V13" s="235"/>
      <c r="W13" s="235"/>
      <c r="X13" s="235"/>
      <c r="Y13" s="235"/>
      <c r="Z13" s="235"/>
      <c r="AA13" s="235"/>
      <c r="AB13" s="235"/>
      <c r="AC13" s="235"/>
      <c r="AD13" s="235"/>
      <c r="AE13" s="235"/>
      <c r="AF13" s="235"/>
      <c r="AG13" s="235"/>
    </row>
    <row r="14" spans="1:44" ht="18.75" customHeight="1" thickBot="1">
      <c r="F14" s="4"/>
      <c r="G14" s="435" t="s">
        <v>23</v>
      </c>
      <c r="H14" s="433"/>
      <c r="I14" s="433"/>
      <c r="J14" s="433"/>
      <c r="K14" s="433" t="s">
        <v>24</v>
      </c>
      <c r="L14" s="433"/>
      <c r="M14" s="433"/>
      <c r="N14" s="433"/>
      <c r="O14" s="433"/>
      <c r="P14" s="433"/>
      <c r="Q14" s="433" t="s">
        <v>25</v>
      </c>
      <c r="R14" s="433"/>
      <c r="S14" s="433"/>
      <c r="T14" s="433"/>
      <c r="U14" s="433"/>
      <c r="V14" s="433"/>
      <c r="W14" s="433"/>
      <c r="X14" s="433"/>
      <c r="Y14" s="433"/>
      <c r="Z14" s="433"/>
      <c r="AA14" s="433"/>
      <c r="AB14" s="431" t="s">
        <v>143</v>
      </c>
      <c r="AC14" s="431"/>
      <c r="AD14" s="431"/>
      <c r="AE14" s="215" t="s">
        <v>27</v>
      </c>
      <c r="AF14" s="215"/>
      <c r="AG14" s="466"/>
    </row>
    <row r="15" spans="1:44" ht="19.5" thickBot="1">
      <c r="F15" s="4"/>
      <c r="G15" s="435"/>
      <c r="H15" s="433"/>
      <c r="I15" s="433"/>
      <c r="J15" s="433"/>
      <c r="K15" s="433"/>
      <c r="L15" s="433"/>
      <c r="M15" s="433"/>
      <c r="N15" s="433"/>
      <c r="O15" s="433"/>
      <c r="P15" s="433"/>
      <c r="Q15" s="433"/>
      <c r="R15" s="433"/>
      <c r="S15" s="433"/>
      <c r="T15" s="433"/>
      <c r="U15" s="433"/>
      <c r="V15" s="433"/>
      <c r="W15" s="433"/>
      <c r="X15" s="433"/>
      <c r="Y15" s="433"/>
      <c r="Z15" s="433"/>
      <c r="AA15" s="433"/>
      <c r="AB15" s="431"/>
      <c r="AC15" s="431"/>
      <c r="AD15" s="431"/>
      <c r="AE15" s="292" t="s">
        <v>131</v>
      </c>
      <c r="AF15" s="215" t="s">
        <v>29</v>
      </c>
      <c r="AG15" s="466" t="s">
        <v>30</v>
      </c>
      <c r="AI15" s="150" t="s">
        <v>175</v>
      </c>
      <c r="AJ15" s="155"/>
      <c r="AK15" s="151"/>
      <c r="AL15" s="151"/>
      <c r="AM15" s="151"/>
      <c r="AN15" s="151"/>
      <c r="AO15" s="156"/>
    </row>
    <row r="16" spans="1:44" ht="19.5" thickBot="1">
      <c r="D16" s="188" t="s">
        <v>156</v>
      </c>
      <c r="F16" s="4"/>
      <c r="G16" s="436"/>
      <c r="H16" s="434"/>
      <c r="I16" s="434"/>
      <c r="J16" s="434"/>
      <c r="K16" s="434"/>
      <c r="L16" s="434"/>
      <c r="M16" s="434"/>
      <c r="N16" s="434"/>
      <c r="O16" s="434"/>
      <c r="P16" s="434"/>
      <c r="Q16" s="434"/>
      <c r="R16" s="434"/>
      <c r="S16" s="434"/>
      <c r="T16" s="434"/>
      <c r="U16" s="434"/>
      <c r="V16" s="434"/>
      <c r="W16" s="434"/>
      <c r="X16" s="434"/>
      <c r="Y16" s="434"/>
      <c r="Z16" s="434"/>
      <c r="AA16" s="434"/>
      <c r="AB16" s="432"/>
      <c r="AC16" s="432"/>
      <c r="AD16" s="432"/>
      <c r="AE16" s="293"/>
      <c r="AF16" s="216"/>
      <c r="AG16" s="467"/>
      <c r="AI16" s="153"/>
      <c r="AO16" s="152" t="s">
        <v>178</v>
      </c>
      <c r="AP16" s="151"/>
      <c r="AQ16" s="151"/>
      <c r="AR16" s="155"/>
    </row>
    <row r="17" spans="1:93" ht="18" customHeight="1" thickBot="1">
      <c r="A17" s="189"/>
      <c r="F17" s="4"/>
      <c r="G17" s="412" t="s">
        <v>31</v>
      </c>
      <c r="H17" s="413"/>
      <c r="I17" s="413"/>
      <c r="J17" s="413"/>
      <c r="K17" s="236" t="str">
        <f>IF(OR(B18&lt;&gt;10,B19&lt;&gt;10,B20&lt;&gt;10,B22&lt;&gt;10,B23&lt;&gt;10,B24&lt;&gt;10),"","屋根・天井を選択！")</f>
        <v>屋根・天井を選択！</v>
      </c>
      <c r="L17" s="237"/>
      <c r="M17" s="237"/>
      <c r="N17" s="237"/>
      <c r="O17" s="237"/>
      <c r="P17" s="238"/>
      <c r="Q17" s="376" t="s">
        <v>136</v>
      </c>
      <c r="R17" s="377"/>
      <c r="S17" s="377"/>
      <c r="T17" s="377"/>
      <c r="U17" s="377"/>
      <c r="V17" s="264" t="str">
        <f>IF(OR(AS18&gt;0,AS19&gt;0,AS20&gt;0),"製品名,厚 入力！","")</f>
        <v/>
      </c>
      <c r="W17" s="264"/>
      <c r="X17" s="265"/>
      <c r="Y17" s="27" t="s">
        <v>137</v>
      </c>
      <c r="Z17" s="26"/>
      <c r="AA17" s="29" t="s">
        <v>138</v>
      </c>
      <c r="AB17" s="28" t="s">
        <v>139</v>
      </c>
      <c r="AC17" s="225" t="str">
        <f>IF(OR(A18=TRUE,A19=TRUE),IF(AB18="","未入力！",IF(A20=TRUE,IF(AB20="","未入力！",""),"")),IF(A20=TRUE,IF(AB20="","未入力！",""),""))</f>
        <v/>
      </c>
      <c r="AD17" s="226"/>
      <c r="AE17" s="16"/>
      <c r="AF17" s="70"/>
      <c r="AG17" s="17"/>
      <c r="AI17" s="153">
        <f>IF(OR(B18&lt;&gt;10,B19&lt;&gt;10,B20&lt;&gt;10,B22&lt;&gt;10,B23&lt;&gt;10,B24&lt;&gt;10),0,1)</f>
        <v>1</v>
      </c>
      <c r="AO17" s="153"/>
      <c r="AS17" s="152" t="s">
        <v>176</v>
      </c>
      <c r="AT17" s="151"/>
      <c r="AU17" s="151"/>
      <c r="AV17" s="151"/>
      <c r="AW17" s="155"/>
    </row>
    <row r="18" spans="1:93" ht="18" customHeight="1">
      <c r="A18" s="189" t="b">
        <v>0</v>
      </c>
      <c r="B18" s="188">
        <f>IF(A18=TRUE,IF(C18=1,1,0),10)</f>
        <v>10</v>
      </c>
      <c r="C18" s="188">
        <f>IF(P18&lt;=AB18,1,0)</f>
        <v>0</v>
      </c>
      <c r="D18" s="188">
        <f>IF(AF18="■",1,0)</f>
        <v>0</v>
      </c>
      <c r="E18" s="15">
        <f>IF(OR(D18=1,D22=1),1,0)</f>
        <v>0</v>
      </c>
      <c r="F18" s="4"/>
      <c r="G18" s="272"/>
      <c r="H18" s="273"/>
      <c r="I18" s="273"/>
      <c r="J18" s="273"/>
      <c r="K18" s="30" t="str">
        <f>IF(A18=TRUE,"■","□")</f>
        <v>□</v>
      </c>
      <c r="L18" s="36" t="s">
        <v>132</v>
      </c>
      <c r="M18" s="32"/>
      <c r="N18" s="32"/>
      <c r="O18" s="32"/>
      <c r="P18" s="77">
        <v>4.5999999999999996</v>
      </c>
      <c r="Q18" s="387"/>
      <c r="R18" s="388"/>
      <c r="S18" s="388"/>
      <c r="T18" s="388"/>
      <c r="U18" s="388"/>
      <c r="V18" s="388"/>
      <c r="W18" s="388"/>
      <c r="X18" s="389"/>
      <c r="Y18" s="394"/>
      <c r="Z18" s="382"/>
      <c r="AA18" s="383"/>
      <c r="AB18" s="381"/>
      <c r="AC18" s="382"/>
      <c r="AD18" s="383"/>
      <c r="AE18" s="24" t="str">
        <f>IF(OR(A18=TRUE,A19=TRUE,A20=TRUE),"□","■")</f>
        <v>■</v>
      </c>
      <c r="AF18" s="63" t="str">
        <f>IF(OR(B18=0,B19=0,B20=0),"□",IF(OR(B18=1,B19=1,B20=1),"■","□"))</f>
        <v>□</v>
      </c>
      <c r="AG18" s="19" t="str">
        <f>IF(OR(B18=0,B19=0,B20=0),"■","□")</f>
        <v>□</v>
      </c>
      <c r="AI18" s="153">
        <f>IF(OR(A18=TRUE,A19=TRUE),IF(AB18="",1,IF(A20=TRUE,IF(AB20="",1,0),0)),IF(A24=TRUE,IF(AB24="",1,0),0))</f>
        <v>0</v>
      </c>
      <c r="AO18" s="153">
        <f>IF(AG18="■",1,0)</f>
        <v>0</v>
      </c>
      <c r="AS18" s="153">
        <f>IF(A18=TRUE,IF(OR(Q18="",Y18=""),1,0),0)</f>
        <v>0</v>
      </c>
    </row>
    <row r="19" spans="1:93" ht="18" customHeight="1">
      <c r="A19" s="189" t="b">
        <v>0</v>
      </c>
      <c r="B19" s="188">
        <f>IF(A19=TRUE,IF(C19=1,1,0),10)</f>
        <v>10</v>
      </c>
      <c r="C19" s="188">
        <f>IF(P19&lt;=AB18,1,0)</f>
        <v>0</v>
      </c>
      <c r="F19" s="4"/>
      <c r="G19" s="272"/>
      <c r="H19" s="273"/>
      <c r="I19" s="273"/>
      <c r="J19" s="273"/>
      <c r="K19" s="30" t="str">
        <f>IF(A19=TRUE,"■","□")</f>
        <v>□</v>
      </c>
      <c r="L19" s="31" t="s">
        <v>133</v>
      </c>
      <c r="M19" s="32"/>
      <c r="N19" s="32"/>
      <c r="O19" s="32"/>
      <c r="P19" s="77">
        <v>4.5999999999999996</v>
      </c>
      <c r="Q19" s="390"/>
      <c r="R19" s="391"/>
      <c r="S19" s="391"/>
      <c r="T19" s="391"/>
      <c r="U19" s="391"/>
      <c r="V19" s="391"/>
      <c r="W19" s="391"/>
      <c r="X19" s="392"/>
      <c r="Y19" s="395"/>
      <c r="Z19" s="385"/>
      <c r="AA19" s="386"/>
      <c r="AB19" s="384"/>
      <c r="AC19" s="385"/>
      <c r="AD19" s="386"/>
      <c r="AE19" s="18"/>
      <c r="AF19" s="61"/>
      <c r="AG19" s="19"/>
      <c r="AI19" s="153"/>
      <c r="AO19" s="153"/>
      <c r="AS19" s="153">
        <f>IF(A19=TRUE,IF(OR(Q18="",Y18=""),1,0),0)</f>
        <v>0</v>
      </c>
    </row>
    <row r="20" spans="1:93" ht="18" customHeight="1">
      <c r="A20" s="189" t="b">
        <v>0</v>
      </c>
      <c r="B20" s="188">
        <f>IF(A20=TRUE,IF(C20=1,1,0),10)</f>
        <v>10</v>
      </c>
      <c r="C20" s="188">
        <f>IF(P20&lt;=AB20,1,0)</f>
        <v>0</v>
      </c>
      <c r="F20" s="4"/>
      <c r="G20" s="272"/>
      <c r="H20" s="273"/>
      <c r="I20" s="273"/>
      <c r="J20" s="273"/>
      <c r="K20" s="33" t="str">
        <f>IF(A20=TRUE,"■","□")</f>
        <v>□</v>
      </c>
      <c r="L20" s="34" t="s">
        <v>134</v>
      </c>
      <c r="M20" s="35"/>
      <c r="N20" s="35"/>
      <c r="O20" s="35"/>
      <c r="P20" s="78">
        <v>4</v>
      </c>
      <c r="Q20" s="418"/>
      <c r="R20" s="419"/>
      <c r="S20" s="419"/>
      <c r="T20" s="419"/>
      <c r="U20" s="419"/>
      <c r="V20" s="419"/>
      <c r="W20" s="419"/>
      <c r="X20" s="420"/>
      <c r="Y20" s="421"/>
      <c r="Z20" s="422"/>
      <c r="AA20" s="423"/>
      <c r="AB20" s="424"/>
      <c r="AC20" s="422"/>
      <c r="AD20" s="423"/>
      <c r="AE20" s="18"/>
      <c r="AF20" s="61"/>
      <c r="AG20" s="19"/>
      <c r="AI20" s="153"/>
      <c r="AO20" s="153"/>
      <c r="AS20" s="153">
        <f>IF(A20=TRUE,IF(OR(Q20="",Y20=""),1,0),0)</f>
        <v>0</v>
      </c>
    </row>
    <row r="21" spans="1:93" ht="18" customHeight="1">
      <c r="A21" s="189"/>
      <c r="F21" s="4"/>
      <c r="G21" s="412" t="s">
        <v>32</v>
      </c>
      <c r="H21" s="413"/>
      <c r="I21" s="413"/>
      <c r="J21" s="414"/>
      <c r="K21" s="236" t="str">
        <f>IF(OR(B18&lt;&gt;10,B19&lt;&gt;10,B20&lt;&gt;10,B22&lt;&gt;10,B23&lt;&gt;10,B24&lt;&gt;10),"","屋根・天井を選択！")</f>
        <v>屋根・天井を選択！</v>
      </c>
      <c r="L21" s="237"/>
      <c r="M21" s="237"/>
      <c r="N21" s="237"/>
      <c r="O21" s="237"/>
      <c r="P21" s="238"/>
      <c r="Q21" s="376" t="s">
        <v>136</v>
      </c>
      <c r="R21" s="377"/>
      <c r="S21" s="377"/>
      <c r="T21" s="377"/>
      <c r="U21" s="377"/>
      <c r="V21" s="264" t="str">
        <f>IF(OR(AS22&gt;0,AS23&gt;0,AS24&gt;0),"製品名,厚 入力！","")</f>
        <v/>
      </c>
      <c r="W21" s="264"/>
      <c r="X21" s="265"/>
      <c r="Y21" s="38" t="s">
        <v>137</v>
      </c>
      <c r="Z21" s="37"/>
      <c r="AA21" s="39" t="s">
        <v>138</v>
      </c>
      <c r="AB21" s="40" t="s">
        <v>139</v>
      </c>
      <c r="AC21" s="225" t="str">
        <f>IF(OR(A22=TRUE,A23=TRUE),IF(AB22="","未入力！",IF(A24=TRUE,IF(AB24="","未入力！",""),"")),IF(A24=TRUE,IF(AB24="","未入力！",""),""))</f>
        <v/>
      </c>
      <c r="AD21" s="226"/>
      <c r="AE21" s="16"/>
      <c r="AF21" s="60"/>
      <c r="AG21" s="17"/>
      <c r="AI21" s="153">
        <f>IF(OR(B18&lt;&gt;10,B19&lt;&gt;10,B20&lt;&gt;10,B22&lt;&gt;10,B23&lt;&gt;10,B24&lt;&gt;10),0,1)</f>
        <v>1</v>
      </c>
      <c r="AO21" s="153"/>
      <c r="AS21" s="153"/>
    </row>
    <row r="22" spans="1:93" ht="18" customHeight="1">
      <c r="A22" s="189" t="b">
        <v>0</v>
      </c>
      <c r="B22" s="188">
        <f>IF(A22=TRUE,IF(C22=1,1,0),10)</f>
        <v>10</v>
      </c>
      <c r="C22" s="188">
        <f>IF(P22&lt;=AB22,1,0)</f>
        <v>0</v>
      </c>
      <c r="D22" s="188">
        <f>IF(AF22="■",1,0)</f>
        <v>0</v>
      </c>
      <c r="F22" s="4"/>
      <c r="G22" s="272"/>
      <c r="H22" s="273"/>
      <c r="I22" s="273"/>
      <c r="J22" s="274"/>
      <c r="K22" s="42" t="str">
        <f>IF(A22=TRUE,"■","□")</f>
        <v>□</v>
      </c>
      <c r="L22" s="43" t="s">
        <v>132</v>
      </c>
      <c r="M22" s="44"/>
      <c r="N22" s="44"/>
      <c r="O22" s="44"/>
      <c r="P22" s="79">
        <v>4</v>
      </c>
      <c r="Q22" s="387"/>
      <c r="R22" s="388"/>
      <c r="S22" s="388"/>
      <c r="T22" s="388"/>
      <c r="U22" s="388"/>
      <c r="V22" s="388"/>
      <c r="W22" s="388"/>
      <c r="X22" s="389"/>
      <c r="Y22" s="394"/>
      <c r="Z22" s="382"/>
      <c r="AA22" s="383"/>
      <c r="AB22" s="381"/>
      <c r="AC22" s="382"/>
      <c r="AD22" s="383"/>
      <c r="AE22" s="24" t="str">
        <f>IF(OR(A22=TRUE,A23=TRUE,A24=TRUE),"□","■")</f>
        <v>■</v>
      </c>
      <c r="AF22" s="63" t="str">
        <f>IF(OR(B22=0,B23=0,B24=0),"□",IF(OR(B22=1,B23=1,B24=1),"■","□"))</f>
        <v>□</v>
      </c>
      <c r="AG22" s="19" t="str">
        <f>IF(OR(B22=0,B23=0,B24=0),"■","□")</f>
        <v>□</v>
      </c>
      <c r="AI22" s="153">
        <f>IF(OR(A22=TRUE,A23=TRUE),IF(AB22="",1,IF(A24=TRUE,IF(AB24="",1,0),0)),IF(A24=TRUE,IF(AB24="",1,0),0))</f>
        <v>0</v>
      </c>
      <c r="AO22" s="153">
        <f>IF(AG22="■",1,0)</f>
        <v>0</v>
      </c>
      <c r="AS22" s="153">
        <f>IF(A22=TRUE,IF(OR(Q22="",Y22=""),1,0),0)</f>
        <v>0</v>
      </c>
    </row>
    <row r="23" spans="1:93" ht="18" customHeight="1">
      <c r="A23" s="189" t="b">
        <v>0</v>
      </c>
      <c r="B23" s="188">
        <f>IF(A23=TRUE,IF(C23=1,1,0),10)</f>
        <v>10</v>
      </c>
      <c r="C23" s="188">
        <f>IF(P23&lt;=AB22,1,0)</f>
        <v>0</v>
      </c>
      <c r="F23" s="4"/>
      <c r="G23" s="272"/>
      <c r="H23" s="273"/>
      <c r="I23" s="273"/>
      <c r="J23" s="274"/>
      <c r="K23" s="42" t="str">
        <f t="shared" ref="K23:K39" si="0">IF(A23=TRUE,"■","□")</f>
        <v>□</v>
      </c>
      <c r="L23" s="45" t="s">
        <v>133</v>
      </c>
      <c r="M23" s="44"/>
      <c r="N23" s="44"/>
      <c r="O23" s="44"/>
      <c r="P23" s="79">
        <v>4</v>
      </c>
      <c r="Q23" s="390"/>
      <c r="R23" s="391"/>
      <c r="S23" s="391"/>
      <c r="T23" s="391"/>
      <c r="U23" s="391"/>
      <c r="V23" s="391"/>
      <c r="W23" s="391"/>
      <c r="X23" s="392"/>
      <c r="Y23" s="395"/>
      <c r="Z23" s="385"/>
      <c r="AA23" s="386"/>
      <c r="AB23" s="384"/>
      <c r="AC23" s="385"/>
      <c r="AD23" s="386"/>
      <c r="AE23" s="18"/>
      <c r="AF23" s="61"/>
      <c r="AG23" s="19"/>
      <c r="AI23" s="153"/>
      <c r="AO23" s="153"/>
      <c r="AS23" s="153">
        <f>IF(A23=TRUE,IF(OR(Q22="",Y22=""),1,0),0)</f>
        <v>0</v>
      </c>
    </row>
    <row r="24" spans="1:93" ht="18" customHeight="1">
      <c r="A24" s="189" t="b">
        <v>0</v>
      </c>
      <c r="B24" s="188">
        <f>IF(A24=TRUE,IF(C24=1,1,0),10)</f>
        <v>10</v>
      </c>
      <c r="C24" s="188">
        <f>IF(P24&lt;=AB24,1,0)</f>
        <v>0</v>
      </c>
      <c r="F24" s="4"/>
      <c r="G24" s="415"/>
      <c r="H24" s="416"/>
      <c r="I24" s="416"/>
      <c r="J24" s="417"/>
      <c r="K24" s="46" t="str">
        <f t="shared" si="0"/>
        <v>□</v>
      </c>
      <c r="L24" s="47" t="s">
        <v>134</v>
      </c>
      <c r="M24" s="48"/>
      <c r="N24" s="48"/>
      <c r="O24" s="48"/>
      <c r="P24" s="80">
        <v>4</v>
      </c>
      <c r="Q24" s="418"/>
      <c r="R24" s="419"/>
      <c r="S24" s="419"/>
      <c r="T24" s="419"/>
      <c r="U24" s="419"/>
      <c r="V24" s="419"/>
      <c r="W24" s="419"/>
      <c r="X24" s="420"/>
      <c r="Y24" s="421"/>
      <c r="Z24" s="422"/>
      <c r="AA24" s="423"/>
      <c r="AB24" s="424"/>
      <c r="AC24" s="422"/>
      <c r="AD24" s="423"/>
      <c r="AE24" s="20"/>
      <c r="AF24" s="62"/>
      <c r="AG24" s="22"/>
      <c r="AI24" s="153"/>
      <c r="AO24" s="153"/>
      <c r="AS24" s="153">
        <f>IF(A24=TRUE,IF(OR(Q24="",Y24=""),1,0),0)</f>
        <v>0</v>
      </c>
    </row>
    <row r="25" spans="1:93" ht="18" customHeight="1">
      <c r="A25" s="189"/>
      <c r="F25" s="4"/>
      <c r="G25" s="412" t="s">
        <v>33</v>
      </c>
      <c r="H25" s="413"/>
      <c r="I25" s="413"/>
      <c r="J25" s="414"/>
      <c r="K25" s="239" t="str">
        <f>IF(OR(B26&lt;&gt;10,B27&lt;&gt;10,B28&lt;&gt;10),"","壁は選択必須！")</f>
        <v>壁は選択必須！</v>
      </c>
      <c r="L25" s="240"/>
      <c r="M25" s="240"/>
      <c r="N25" s="240"/>
      <c r="O25" s="240"/>
      <c r="P25" s="241"/>
      <c r="Q25" s="376" t="s">
        <v>136</v>
      </c>
      <c r="R25" s="377"/>
      <c r="S25" s="377"/>
      <c r="T25" s="377"/>
      <c r="U25" s="377"/>
      <c r="V25" s="264" t="str">
        <f>IF(OR(AS26&gt;0,AS27&gt;0,AS28&gt;0),"製品名,厚 入力！","")</f>
        <v/>
      </c>
      <c r="W25" s="264"/>
      <c r="X25" s="265"/>
      <c r="Y25" s="38" t="s">
        <v>137</v>
      </c>
      <c r="Z25" s="37"/>
      <c r="AA25" s="39" t="s">
        <v>138</v>
      </c>
      <c r="AB25" s="40" t="s">
        <v>139</v>
      </c>
      <c r="AC25" s="225" t="str">
        <f>IF(OR(A26=TRUE,A27=TRUE),IF(AB26="","未入力！",IF(A28=TRUE,IF(AB28="","未入力！",""),"")),IF(A28=TRUE,IF(AB28="","未入力！",""),""))</f>
        <v/>
      </c>
      <c r="AD25" s="226"/>
      <c r="AE25" s="261"/>
      <c r="AF25" s="60"/>
      <c r="AG25" s="17"/>
      <c r="AI25" s="153">
        <f>IF(OR(B26&lt;&gt;10,B27&lt;&gt;10,B28&lt;&gt;10),0,1)</f>
        <v>1</v>
      </c>
      <c r="AO25" s="153"/>
      <c r="AS25" s="153"/>
    </row>
    <row r="26" spans="1:93" ht="18" customHeight="1">
      <c r="A26" s="189" t="b">
        <v>0</v>
      </c>
      <c r="B26" s="188">
        <f>IF(A26=TRUE,IF(C26=1,1,0),10)</f>
        <v>10</v>
      </c>
      <c r="C26" s="188">
        <f>IF(P26&lt;=AB26,1,0)</f>
        <v>0</v>
      </c>
      <c r="F26" s="4"/>
      <c r="G26" s="272"/>
      <c r="H26" s="273"/>
      <c r="I26" s="273"/>
      <c r="J26" s="274"/>
      <c r="K26" s="24" t="str">
        <f t="shared" si="0"/>
        <v>□</v>
      </c>
      <c r="L26" s="11" t="s">
        <v>132</v>
      </c>
      <c r="P26" s="81">
        <v>2.2000000000000002</v>
      </c>
      <c r="Q26" s="387"/>
      <c r="R26" s="388"/>
      <c r="S26" s="388"/>
      <c r="T26" s="388"/>
      <c r="U26" s="388"/>
      <c r="V26" s="388"/>
      <c r="W26" s="388"/>
      <c r="X26" s="389"/>
      <c r="Y26" s="394"/>
      <c r="Z26" s="382"/>
      <c r="AA26" s="383"/>
      <c r="AB26" s="381"/>
      <c r="AC26" s="382"/>
      <c r="AD26" s="383"/>
      <c r="AE26" s="262"/>
      <c r="AF26" s="63" t="str">
        <f>IF(OR(B26=0,B27=0,B28=0),"□",IF(OR(B26=1,B27=1,B28=1),"■","□"))</f>
        <v>□</v>
      </c>
      <c r="AG26" s="19" t="str">
        <f>IF(OR(B26=0,B27=0,B28=0),"■","□")</f>
        <v>□</v>
      </c>
      <c r="AI26" s="153">
        <f>IF(OR(A26=TRUE,A27=TRUE),IF(AB26="",1,IF(A28=TRUE,IF(AB28="",1,0),0)),IF(A28=TRUE,IF(AB28="",1,0),0))</f>
        <v>0</v>
      </c>
      <c r="AO26" s="153">
        <f>IF(AG26="■",1,0)</f>
        <v>0</v>
      </c>
      <c r="AS26" s="153">
        <f>IF(A26=TRUE,IF(OR(Q26="",Y26=""),1,0),0)</f>
        <v>0</v>
      </c>
      <c r="CO26" s="14"/>
    </row>
    <row r="27" spans="1:93" ht="18" customHeight="1">
      <c r="A27" s="189" t="b">
        <v>0</v>
      </c>
      <c r="B27" s="188">
        <f>IF(A27=TRUE,IF(C27=1,1,0),10)</f>
        <v>10</v>
      </c>
      <c r="C27" s="188">
        <f>IF(P27&lt;=AB26,1,0)</f>
        <v>0</v>
      </c>
      <c r="F27" s="4"/>
      <c r="G27" s="272"/>
      <c r="H27" s="273"/>
      <c r="I27" s="273"/>
      <c r="J27" s="274"/>
      <c r="K27" s="24" t="str">
        <f t="shared" si="0"/>
        <v>□</v>
      </c>
      <c r="L27" s="118" t="s">
        <v>133</v>
      </c>
      <c r="P27" s="81">
        <v>2.2999999999999998</v>
      </c>
      <c r="Q27" s="390"/>
      <c r="R27" s="391"/>
      <c r="S27" s="391"/>
      <c r="T27" s="391"/>
      <c r="U27" s="391"/>
      <c r="V27" s="391"/>
      <c r="W27" s="391"/>
      <c r="X27" s="392"/>
      <c r="Y27" s="395"/>
      <c r="Z27" s="385"/>
      <c r="AA27" s="386"/>
      <c r="AB27" s="384"/>
      <c r="AC27" s="385"/>
      <c r="AD27" s="386"/>
      <c r="AE27" s="262"/>
      <c r="AF27" s="61"/>
      <c r="AG27" s="19"/>
      <c r="AI27" s="153"/>
      <c r="AO27" s="153"/>
      <c r="AS27" s="153">
        <f>IF(A27=TRUE,IF(OR(Q26="",Y26=""),1,0),0)</f>
        <v>0</v>
      </c>
    </row>
    <row r="28" spans="1:93" ht="18" customHeight="1">
      <c r="A28" s="189" t="b">
        <v>0</v>
      </c>
      <c r="B28" s="188">
        <f>IF(A28=TRUE,IF(C28=1,1,0),10)</f>
        <v>10</v>
      </c>
      <c r="C28" s="188">
        <f>IF(P28&lt;=AB28,1,0)</f>
        <v>0</v>
      </c>
      <c r="F28" s="4"/>
      <c r="G28" s="415"/>
      <c r="H28" s="416"/>
      <c r="I28" s="416"/>
      <c r="J28" s="417"/>
      <c r="K28" s="25" t="str">
        <f t="shared" si="0"/>
        <v>□</v>
      </c>
      <c r="L28" s="21" t="s">
        <v>134</v>
      </c>
      <c r="M28" s="12"/>
      <c r="N28" s="12"/>
      <c r="O28" s="12"/>
      <c r="P28" s="82">
        <v>1.7</v>
      </c>
      <c r="Q28" s="418"/>
      <c r="R28" s="419"/>
      <c r="S28" s="419"/>
      <c r="T28" s="419"/>
      <c r="U28" s="419"/>
      <c r="V28" s="419"/>
      <c r="W28" s="419"/>
      <c r="X28" s="420"/>
      <c r="Y28" s="421"/>
      <c r="Z28" s="422"/>
      <c r="AA28" s="423"/>
      <c r="AB28" s="424"/>
      <c r="AC28" s="422"/>
      <c r="AD28" s="423"/>
      <c r="AE28" s="263"/>
      <c r="AF28" s="62"/>
      <c r="AG28" s="22"/>
      <c r="AI28" s="153"/>
      <c r="AO28" s="153"/>
      <c r="AS28" s="153">
        <f>IF(A28=TRUE,IF(OR(Q28="",Y28=""),1,0),0)</f>
        <v>0</v>
      </c>
    </row>
    <row r="29" spans="1:93" ht="18" customHeight="1">
      <c r="A29" s="189" t="b">
        <v>0</v>
      </c>
      <c r="F29" s="4"/>
      <c r="G29" s="400" t="s">
        <v>34</v>
      </c>
      <c r="H29" s="401"/>
      <c r="I29" s="401"/>
      <c r="J29" s="402"/>
      <c r="K29" s="49" t="str">
        <f>IF(A29=TRUE,"■","□")</f>
        <v>□</v>
      </c>
      <c r="L29" s="50" t="s">
        <v>177</v>
      </c>
      <c r="M29" s="41"/>
      <c r="N29" s="225" t="str">
        <f>IF(A29=FALSE,IF(OR(A30=TRUE,A31=TRUE,A32=TRUE),"","未選択！"),IF(OR(A30=TRUE,A31=TRUE,A32=TRUE),"下記は選択不要",""))</f>
        <v>未選択！</v>
      </c>
      <c r="O29" s="225"/>
      <c r="P29" s="226"/>
      <c r="Q29" s="227" t="s">
        <v>136</v>
      </c>
      <c r="R29" s="228"/>
      <c r="S29" s="228"/>
      <c r="T29" s="228"/>
      <c r="U29" s="228"/>
      <c r="V29" s="264" t="str">
        <f>IF(OR(AS30&gt;0,AS31&gt;0,AS32&gt;0),"製品名,厚 入力！","")</f>
        <v/>
      </c>
      <c r="W29" s="264"/>
      <c r="X29" s="265"/>
      <c r="Y29" s="38" t="s">
        <v>137</v>
      </c>
      <c r="Z29" s="37"/>
      <c r="AA29" s="39" t="s">
        <v>138</v>
      </c>
      <c r="AB29" s="40" t="s">
        <v>139</v>
      </c>
      <c r="AC29" s="225" t="str">
        <f>IF(A29=FALSE,IF(OR(A30=TRUE,A31=TRUE),IF(AB30="","未入力！",IF(A32=TRUE,IF(AB32="","未入力！",""),"")),IF(A32=TRUE,IF(AB32="","未入力！",""),"")),"")</f>
        <v/>
      </c>
      <c r="AD29" s="226"/>
      <c r="AE29" s="16"/>
      <c r="AF29" s="60"/>
      <c r="AG29" s="17"/>
      <c r="AI29" s="153">
        <f>IF(A29=FALSE,IF(OR(A30=TRUE,A31=TRUE,A32=TRUE),0,1),IF(OR(A30=TRUE,A31=TRUE,A32=TRUE),1,0))</f>
        <v>1</v>
      </c>
      <c r="AO29" s="153"/>
      <c r="AS29" s="153"/>
    </row>
    <row r="30" spans="1:93" ht="18" customHeight="1">
      <c r="A30" s="189" t="b">
        <v>0</v>
      </c>
      <c r="B30" s="188">
        <f>IF(A30=TRUE,IF(C30=1,1,0),10)</f>
        <v>10</v>
      </c>
      <c r="C30" s="188">
        <f>IF(P30&lt;=AB30,1,0)</f>
        <v>0</v>
      </c>
      <c r="D30" s="188">
        <f>IF(AF30="■",1,0)</f>
        <v>0</v>
      </c>
      <c r="F30" s="4"/>
      <c r="G30" s="403"/>
      <c r="H30" s="404"/>
      <c r="I30" s="404"/>
      <c r="J30" s="405"/>
      <c r="K30" s="51" t="str">
        <f>IF(A30=TRUE,"■","□")</f>
        <v>□</v>
      </c>
      <c r="L30" s="52" t="s">
        <v>132</v>
      </c>
      <c r="M30" s="53"/>
      <c r="N30" s="53"/>
      <c r="O30" s="53"/>
      <c r="P30" s="83">
        <v>3.3</v>
      </c>
      <c r="Q30" s="387"/>
      <c r="R30" s="388"/>
      <c r="S30" s="388"/>
      <c r="T30" s="388"/>
      <c r="U30" s="388"/>
      <c r="V30" s="388"/>
      <c r="W30" s="388"/>
      <c r="X30" s="389"/>
      <c r="Y30" s="394"/>
      <c r="Z30" s="382"/>
      <c r="AA30" s="383"/>
      <c r="AB30" s="381"/>
      <c r="AC30" s="382"/>
      <c r="AD30" s="383"/>
      <c r="AE30" s="24" t="str">
        <f>IF(A29=TRUE,"■",IF(OR(A30=TRUE,A31=TRUE,A32=TRUE),"□","■"))</f>
        <v>■</v>
      </c>
      <c r="AF30" s="63" t="str">
        <f>IF(A29=TRUE,"□",IF(OR(B30=0,B31=0,B32=0),"□",IF(OR(B30=1,B31=1,B32=1),"■","□")))</f>
        <v>□</v>
      </c>
      <c r="AG30" s="19" t="str">
        <f>IF(A29=TRUE,"□",IF(OR(B30=0,B31=0,B32=0),"■","□"))</f>
        <v>□</v>
      </c>
      <c r="AI30" s="153">
        <f>IF(A29=FALSE,IF(OR(A30=TRUE,A31=TRUE),IF(AB30="",1,IF(A32=TRUE,IF(AB32="",1,0),0)),IF(A32=TRUE,IF(AB32="",1,0),0)),0)</f>
        <v>0</v>
      </c>
      <c r="AO30" s="153">
        <f>IF(AG30="■",1,0)</f>
        <v>0</v>
      </c>
      <c r="AS30" s="153">
        <f>IF(A30=TRUE,IF(OR(Q30="",Y30=""),1,0),0)</f>
        <v>0</v>
      </c>
    </row>
    <row r="31" spans="1:93" ht="18" customHeight="1">
      <c r="A31" s="189" t="b">
        <v>0</v>
      </c>
      <c r="B31" s="188">
        <f>IF(A31=TRUE,IF(C31=1,1,0),10)</f>
        <v>10</v>
      </c>
      <c r="C31" s="188">
        <f>IF(P31&lt;=AB30,1,0)</f>
        <v>0</v>
      </c>
      <c r="F31" s="4"/>
      <c r="G31" s="406" t="s">
        <v>135</v>
      </c>
      <c r="H31" s="407"/>
      <c r="I31" s="407"/>
      <c r="J31" s="408"/>
      <c r="K31" s="57" t="str">
        <f t="shared" si="0"/>
        <v>□</v>
      </c>
      <c r="L31" s="58" t="s">
        <v>133</v>
      </c>
      <c r="M31" s="59"/>
      <c r="N31" s="59"/>
      <c r="O31" s="59"/>
      <c r="P31" s="84">
        <v>3.1</v>
      </c>
      <c r="Q31" s="390"/>
      <c r="R31" s="391"/>
      <c r="S31" s="391"/>
      <c r="T31" s="391"/>
      <c r="U31" s="391"/>
      <c r="V31" s="391"/>
      <c r="W31" s="391"/>
      <c r="X31" s="392"/>
      <c r="Y31" s="395"/>
      <c r="Z31" s="385"/>
      <c r="AA31" s="386"/>
      <c r="AB31" s="384"/>
      <c r="AC31" s="385"/>
      <c r="AD31" s="386"/>
      <c r="AE31" s="18"/>
      <c r="AF31" s="61"/>
      <c r="AG31" s="19"/>
      <c r="AI31" s="153"/>
      <c r="AO31" s="153"/>
      <c r="AS31" s="153">
        <f>IF(A31=TRUE,IF(OR(Q30="",Y30=""),1,0),0)</f>
        <v>0</v>
      </c>
    </row>
    <row r="32" spans="1:93" ht="18" customHeight="1">
      <c r="A32" s="189" t="b">
        <v>0</v>
      </c>
      <c r="B32" s="188">
        <f>IF(A32=TRUE,IF(C32=1,1,0),10)</f>
        <v>10</v>
      </c>
      <c r="C32" s="188">
        <f>IF(P32&lt;=AB32,1,0)</f>
        <v>0</v>
      </c>
      <c r="F32" s="4"/>
      <c r="G32" s="409"/>
      <c r="H32" s="410"/>
      <c r="I32" s="410"/>
      <c r="J32" s="411"/>
      <c r="K32" s="25" t="str">
        <f t="shared" si="0"/>
        <v>□</v>
      </c>
      <c r="L32" s="21" t="s">
        <v>134</v>
      </c>
      <c r="M32" s="12"/>
      <c r="N32" s="12"/>
      <c r="O32" s="12"/>
      <c r="P32" s="82">
        <v>2.5</v>
      </c>
      <c r="Q32" s="488"/>
      <c r="R32" s="489"/>
      <c r="S32" s="489"/>
      <c r="T32" s="489"/>
      <c r="U32" s="489"/>
      <c r="V32" s="489"/>
      <c r="W32" s="489"/>
      <c r="X32" s="490"/>
      <c r="Y32" s="491"/>
      <c r="Z32" s="492"/>
      <c r="AA32" s="493"/>
      <c r="AB32" s="494"/>
      <c r="AC32" s="492"/>
      <c r="AD32" s="493"/>
      <c r="AE32" s="20"/>
      <c r="AF32" s="62"/>
      <c r="AG32" s="22"/>
      <c r="AI32" s="153"/>
      <c r="AO32" s="153"/>
      <c r="AS32" s="153">
        <f>IF(A32=TRUE,IF(OR(Q32="",Y32=""),1,0),0)</f>
        <v>0</v>
      </c>
    </row>
    <row r="33" spans="1:45" ht="18" customHeight="1">
      <c r="A33" s="189" t="b">
        <v>0</v>
      </c>
      <c r="F33" s="4"/>
      <c r="G33" s="157"/>
      <c r="H33" s="158"/>
      <c r="I33" s="158"/>
      <c r="J33" s="159"/>
      <c r="K33" s="49" t="str">
        <f>IF(A33=TRUE,"■","□")</f>
        <v>□</v>
      </c>
      <c r="L33" s="399" t="s">
        <v>177</v>
      </c>
      <c r="M33" s="399"/>
      <c r="N33" s="225" t="str">
        <f>IF(A33=FALSE,IF(OR(A34=TRUE,A35=TRUE),"","未選択！"),IF(OR(A34=TRUE,A35=TRUE),"下記は選択不要",""))</f>
        <v>未選択！</v>
      </c>
      <c r="O33" s="225"/>
      <c r="P33" s="226"/>
      <c r="Q33" s="227" t="s">
        <v>136</v>
      </c>
      <c r="R33" s="228"/>
      <c r="S33" s="228"/>
      <c r="T33" s="228"/>
      <c r="U33" s="228"/>
      <c r="V33" s="264" t="str">
        <f>IF(OR(AS34&gt;0,AS35&gt;0),"製品名,厚 入力！","")</f>
        <v/>
      </c>
      <c r="W33" s="264"/>
      <c r="X33" s="265"/>
      <c r="Y33" s="38" t="s">
        <v>137</v>
      </c>
      <c r="Z33" s="37"/>
      <c r="AA33" s="39" t="s">
        <v>138</v>
      </c>
      <c r="AB33" s="40" t="s">
        <v>139</v>
      </c>
      <c r="AC33" s="225" t="str">
        <f>IF(A33=FALSE,IF(OR(A34=TRUE,A35=TRUE),IF(AB34="","未入力！",""),""),"")</f>
        <v/>
      </c>
      <c r="AD33" s="226"/>
      <c r="AE33" s="18"/>
      <c r="AF33" s="61"/>
      <c r="AG33" s="19"/>
      <c r="AI33" s="153">
        <f>IF(A33=FALSE,IF(OR(A34=TRUE,A35=TRUE),0,1),IF(OR(A34=TRUE,A35=TRUE),1,0))</f>
        <v>1</v>
      </c>
      <c r="AO33" s="153"/>
      <c r="AS33" s="153"/>
    </row>
    <row r="34" spans="1:45" ht="18" customHeight="1">
      <c r="A34" s="189" t="b">
        <v>0</v>
      </c>
      <c r="B34" s="188">
        <f>IF(A34=TRUE,IF(C34=1,1,0),10)</f>
        <v>10</v>
      </c>
      <c r="C34" s="188">
        <f>IF(P34&lt;=AB34,1,0)</f>
        <v>0</v>
      </c>
      <c r="D34" s="188">
        <f>IF(AF34="■",1,0)</f>
        <v>0</v>
      </c>
      <c r="F34" s="4"/>
      <c r="G34" s="272" t="s">
        <v>34</v>
      </c>
      <c r="H34" s="273"/>
      <c r="I34" s="273"/>
      <c r="J34" s="274"/>
      <c r="K34" s="24" t="str">
        <f>IF(A34=TRUE,"■","□")</f>
        <v>□</v>
      </c>
      <c r="L34" s="11" t="s">
        <v>132</v>
      </c>
      <c r="P34" s="81">
        <v>2.2000000000000002</v>
      </c>
      <c r="Q34" s="425"/>
      <c r="R34" s="426"/>
      <c r="S34" s="426"/>
      <c r="T34" s="426"/>
      <c r="U34" s="426"/>
      <c r="V34" s="426"/>
      <c r="W34" s="426"/>
      <c r="X34" s="427"/>
      <c r="Y34" s="394"/>
      <c r="Z34" s="382"/>
      <c r="AA34" s="383"/>
      <c r="AB34" s="381"/>
      <c r="AC34" s="382"/>
      <c r="AD34" s="383"/>
      <c r="AE34" s="24" t="str">
        <f>IF(A33=TRUE,"■",IF(OR(A34=TRUE,A35=TRUE),"□","■"))</f>
        <v>■</v>
      </c>
      <c r="AF34" s="63" t="str">
        <f>IF(A33=TRUE,"□",IF(OR(B34=0,B35=0),"□",IF(OR(B34=1,B35=1),"■","□")))</f>
        <v>□</v>
      </c>
      <c r="AG34" s="19" t="str">
        <f>IF(A33=TRUE,"□",IF(OR(B34=0,B35=0),"■","□"))</f>
        <v>□</v>
      </c>
      <c r="AI34" s="153">
        <f>IF(A33=FALSE,IF(OR(A34=TRUE,A35=TRUE),IF(AB34="",1,0),0),0)</f>
        <v>0</v>
      </c>
      <c r="AO34" s="153">
        <f>IF(AG34="■",1,0)</f>
        <v>0</v>
      </c>
      <c r="AS34" s="153">
        <f>IF(A34=TRUE,IF(OR(Q34="",Y34=""),1,0),0)</f>
        <v>0</v>
      </c>
    </row>
    <row r="35" spans="1:45" ht="18" customHeight="1">
      <c r="A35" s="189" t="b">
        <v>0</v>
      </c>
      <c r="B35" s="188">
        <f>IF(A35=TRUE,IF(C35=1,1,0),10)</f>
        <v>10</v>
      </c>
      <c r="C35" s="188">
        <f>IF(P35&lt;=AB34,1,0)</f>
        <v>0</v>
      </c>
      <c r="F35" s="4"/>
      <c r="G35" s="396" t="s">
        <v>140</v>
      </c>
      <c r="H35" s="397"/>
      <c r="I35" s="397"/>
      <c r="J35" s="398"/>
      <c r="K35" s="25" t="str">
        <f>IF(A35=TRUE,"■","□")</f>
        <v>□</v>
      </c>
      <c r="L35" s="21" t="s">
        <v>133</v>
      </c>
      <c r="M35" s="12"/>
      <c r="N35" s="12"/>
      <c r="O35" s="12"/>
      <c r="P35" s="82">
        <v>2</v>
      </c>
      <c r="Q35" s="160"/>
      <c r="R35" s="48"/>
      <c r="S35" s="48"/>
      <c r="T35" s="48"/>
      <c r="U35" s="48"/>
      <c r="V35" s="48"/>
      <c r="W35" s="48"/>
      <c r="X35" s="48"/>
      <c r="Y35" s="162"/>
      <c r="Z35" s="48"/>
      <c r="AA35" s="161"/>
      <c r="AB35" s="160"/>
      <c r="AC35" s="48"/>
      <c r="AD35" s="161"/>
      <c r="AE35" s="20"/>
      <c r="AF35" s="62"/>
      <c r="AG35" s="22"/>
      <c r="AI35" s="153"/>
      <c r="AO35" s="153"/>
      <c r="AS35" s="153">
        <f>IF(A35=TRUE,IF(OR(Q34="",Y34=""),1,0),0)</f>
        <v>0</v>
      </c>
    </row>
    <row r="36" spans="1:45" ht="18" customHeight="1">
      <c r="A36" s="189" t="b">
        <v>0</v>
      </c>
      <c r="F36" s="4"/>
      <c r="G36" s="219" t="s">
        <v>37</v>
      </c>
      <c r="H36" s="220"/>
      <c r="I36" s="220"/>
      <c r="J36" s="221"/>
      <c r="K36" s="49" t="str">
        <f>IF(A36=TRUE,"■","□")</f>
        <v>□</v>
      </c>
      <c r="L36" s="399" t="s">
        <v>177</v>
      </c>
      <c r="M36" s="399"/>
      <c r="N36" s="225" t="str">
        <f>IF(A36=FALSE,IF(OR(A37=TRUE,A38=TRUE,A39=TRUE),"","未選択！"),IF(OR(A37=TRUE,A38=TRUE,A39=TRUE),"下記は選択不要！",""))</f>
        <v>未選択！</v>
      </c>
      <c r="O36" s="225"/>
      <c r="P36" s="226"/>
      <c r="Q36" s="227" t="s">
        <v>136</v>
      </c>
      <c r="R36" s="228"/>
      <c r="S36" s="228"/>
      <c r="T36" s="228"/>
      <c r="U36" s="228"/>
      <c r="V36" s="264" t="str">
        <f>IF(OR(AS37&gt;0,AS38&gt;0,AS39&gt;0),"製品名,厚 入力！","")</f>
        <v/>
      </c>
      <c r="W36" s="264"/>
      <c r="X36" s="265"/>
      <c r="Y36" s="38" t="s">
        <v>137</v>
      </c>
      <c r="Z36" s="37"/>
      <c r="AA36" s="39" t="s">
        <v>138</v>
      </c>
      <c r="AB36" s="40" t="s">
        <v>139</v>
      </c>
      <c r="AC36" s="225" t="str">
        <f>IF(A36=FALSE,IF(OR(A37=TRUE,A38=TRUE),IF(AB37="","未入力！",IF(A39=TRUE,IF(AB39="","未入力！",""),"")),IF(A39=TRUE,IF(AB39="","未入力！",""),"")),"")</f>
        <v/>
      </c>
      <c r="AD36" s="226"/>
      <c r="AE36" s="16"/>
      <c r="AF36" s="60"/>
      <c r="AG36" s="17"/>
      <c r="AI36" s="153">
        <f>IF(A36=FALSE,IF(OR(A37=TRUE,A38=TRUE,A39=TRUE),0,1),IF(OR(A37=TRUE,A38=TRUE,A39=TRUE),1,0))</f>
        <v>1</v>
      </c>
      <c r="AO36" s="153"/>
      <c r="AS36" s="153"/>
    </row>
    <row r="37" spans="1:45" ht="18" customHeight="1">
      <c r="A37" s="189" t="b">
        <v>0</v>
      </c>
      <c r="B37" s="188">
        <f>IF(A37=TRUE,IF(C37=1,1,0),10)</f>
        <v>10</v>
      </c>
      <c r="C37" s="188">
        <f>IF(P37&lt;=AB37,1,0)</f>
        <v>0</v>
      </c>
      <c r="D37" s="188">
        <f>IF(AF37="■",1,0)</f>
        <v>0</v>
      </c>
      <c r="F37" s="4"/>
      <c r="G37" s="272" t="s">
        <v>38</v>
      </c>
      <c r="H37" s="273"/>
      <c r="I37" s="273"/>
      <c r="J37" s="274"/>
      <c r="K37" s="24" t="str">
        <f t="shared" si="0"/>
        <v>□</v>
      </c>
      <c r="L37" s="11" t="s">
        <v>132</v>
      </c>
      <c r="P37" s="81">
        <v>1.7</v>
      </c>
      <c r="Q37" s="387"/>
      <c r="R37" s="388"/>
      <c r="S37" s="388"/>
      <c r="T37" s="388"/>
      <c r="U37" s="388"/>
      <c r="V37" s="388"/>
      <c r="W37" s="388"/>
      <c r="X37" s="389"/>
      <c r="Y37" s="394"/>
      <c r="Z37" s="382"/>
      <c r="AA37" s="383"/>
      <c r="AB37" s="381"/>
      <c r="AC37" s="382"/>
      <c r="AD37" s="383"/>
      <c r="AE37" s="24" t="str">
        <f>IF(A36=TRUE,"■",IF(OR(A37=TRUE,A38=TRUE,A39=TRUE),"□","■"))</f>
        <v>■</v>
      </c>
      <c r="AF37" s="63" t="str">
        <f>IF(A36=TRUE,"□",IF(OR(B37=0,B38=0,B39=0),"□",IF(OR(B37=1,B38=1,B39=1),"■","□")))</f>
        <v>□</v>
      </c>
      <c r="AG37" s="19" t="str">
        <f>IF(A36=TRUE,"□",IF(OR(B37=0,B38=0,B39=0),"■","□"))</f>
        <v>□</v>
      </c>
      <c r="AI37" s="153">
        <f>IF(A36=FALSE,IF(OR(A37=TRUE,A38=TRUE),IF(AB37="",1,IF(A39=TRUE,IF(AB39="",1,0),0)),IF(A39=TRUE,IF(AB39="",1,0),0)),0)</f>
        <v>0</v>
      </c>
      <c r="AO37" s="153">
        <f>IF(AG37="■",1,0)</f>
        <v>0</v>
      </c>
      <c r="AS37" s="153">
        <f>IF(A37=TRUE,IF(OR(Q37="",Y37=""),1,0),0)</f>
        <v>0</v>
      </c>
    </row>
    <row r="38" spans="1:45" ht="18" customHeight="1">
      <c r="A38" s="189" t="b">
        <v>0</v>
      </c>
      <c r="B38" s="188">
        <f>IF(A38=TRUE,IF(C38=1,1,0),10)</f>
        <v>10</v>
      </c>
      <c r="C38" s="188">
        <f>IF(P38&lt;=AB37,1,0)</f>
        <v>0</v>
      </c>
      <c r="F38" s="4"/>
      <c r="G38" s="272"/>
      <c r="H38" s="273"/>
      <c r="I38" s="273"/>
      <c r="J38" s="274"/>
      <c r="K38" s="24" t="str">
        <f t="shared" si="0"/>
        <v>□</v>
      </c>
      <c r="L38" s="118" t="s">
        <v>133</v>
      </c>
      <c r="P38" s="81">
        <v>1.7</v>
      </c>
      <c r="Q38" s="390"/>
      <c r="R38" s="391"/>
      <c r="S38" s="391"/>
      <c r="T38" s="391"/>
      <c r="U38" s="391"/>
      <c r="V38" s="391"/>
      <c r="W38" s="391"/>
      <c r="X38" s="392"/>
      <c r="Y38" s="395"/>
      <c r="Z38" s="385"/>
      <c r="AA38" s="386"/>
      <c r="AB38" s="384"/>
      <c r="AC38" s="385"/>
      <c r="AD38" s="386"/>
      <c r="AE38" s="18"/>
      <c r="AF38" s="61"/>
      <c r="AG38" s="19"/>
      <c r="AI38" s="153"/>
      <c r="AO38" s="153"/>
      <c r="AS38" s="153">
        <f>IF(A38=TRUE,IF(OR(Q37="",Y37=""),1,0),0)</f>
        <v>0</v>
      </c>
    </row>
    <row r="39" spans="1:45" ht="18" customHeight="1">
      <c r="A39" s="189" t="b">
        <v>0</v>
      </c>
      <c r="B39" s="188">
        <f>IF(A39=TRUE,IF(C39=1,1,0),10)</f>
        <v>10</v>
      </c>
      <c r="C39" s="188">
        <f>IF(P39&lt;=AB39,1,0)</f>
        <v>0</v>
      </c>
      <c r="F39" s="4"/>
      <c r="G39" s="373" t="s">
        <v>191</v>
      </c>
      <c r="H39" s="374"/>
      <c r="I39" s="374"/>
      <c r="J39" s="375"/>
      <c r="K39" s="25" t="str">
        <f t="shared" si="0"/>
        <v>□</v>
      </c>
      <c r="L39" s="21" t="s">
        <v>134</v>
      </c>
      <c r="M39" s="12"/>
      <c r="N39" s="12"/>
      <c r="O39" s="12"/>
      <c r="P39" s="82">
        <v>1.7</v>
      </c>
      <c r="Q39" s="418"/>
      <c r="R39" s="419"/>
      <c r="S39" s="419"/>
      <c r="T39" s="419"/>
      <c r="U39" s="419"/>
      <c r="V39" s="419"/>
      <c r="W39" s="419"/>
      <c r="X39" s="420"/>
      <c r="Y39" s="421"/>
      <c r="Z39" s="422"/>
      <c r="AA39" s="423"/>
      <c r="AB39" s="424"/>
      <c r="AC39" s="422"/>
      <c r="AD39" s="423"/>
      <c r="AE39" s="20"/>
      <c r="AF39" s="62"/>
      <c r="AG39" s="22"/>
      <c r="AI39" s="153"/>
      <c r="AO39" s="153"/>
      <c r="AS39" s="153">
        <f>IF(A39=TRUE,IF(OR(Q39="",Y39=""),1,0),0)</f>
        <v>0</v>
      </c>
    </row>
    <row r="40" spans="1:45" ht="18" customHeight="1">
      <c r="A40" s="189" t="b">
        <v>0</v>
      </c>
      <c r="F40" s="4"/>
      <c r="G40" s="219" t="s">
        <v>37</v>
      </c>
      <c r="H40" s="220"/>
      <c r="I40" s="220"/>
      <c r="J40" s="221"/>
      <c r="K40" s="49" t="str">
        <f>IF(A40=TRUE,"■","□")</f>
        <v>□</v>
      </c>
      <c r="L40" s="224" t="s">
        <v>177</v>
      </c>
      <c r="M40" s="224"/>
      <c r="N40" s="225" t="str">
        <f>IF(A40=FALSE,IF(OR(A41=TRUE,A42=TRUE),"","未選択！"),IF(OR(A41=TRUE,A42=TRUE),"下記は選択不要！",""))</f>
        <v>未選択！</v>
      </c>
      <c r="O40" s="225"/>
      <c r="P40" s="226"/>
      <c r="Q40" s="227" t="s">
        <v>136</v>
      </c>
      <c r="R40" s="228"/>
      <c r="S40" s="228"/>
      <c r="T40" s="228"/>
      <c r="U40" s="228"/>
      <c r="V40" s="264" t="str">
        <f>IF(OR(AS41&gt;0,AS42&gt;0),"製品名,厚 入力！","")</f>
        <v/>
      </c>
      <c r="W40" s="264"/>
      <c r="X40" s="265"/>
      <c r="Y40" s="38" t="s">
        <v>137</v>
      </c>
      <c r="Z40" s="37"/>
      <c r="AA40" s="39" t="s">
        <v>138</v>
      </c>
      <c r="AB40" s="40" t="s">
        <v>139</v>
      </c>
      <c r="AC40" s="225" t="str">
        <f>IF(A40=FALSE,IF(OR(A41=TRUE,A42=TRUE),IF(AB41="","未入力！",""),""),"")</f>
        <v/>
      </c>
      <c r="AD40" s="226"/>
      <c r="AE40" s="23"/>
      <c r="AF40" s="60"/>
      <c r="AG40" s="17"/>
      <c r="AI40" s="153">
        <f>IF(A40=FALSE,IF(OR(A41=TRUE,A42=TRUE),0,1),IF(OR(A41=TRUE,A42=TRUE),1,0))</f>
        <v>1</v>
      </c>
      <c r="AO40" s="153"/>
      <c r="AS40" s="153"/>
    </row>
    <row r="41" spans="1:45" ht="18" customHeight="1">
      <c r="A41" s="189" t="b">
        <v>0</v>
      </c>
      <c r="B41" s="188">
        <f>IF(A41=TRUE,IF(C41=1,1,0),10)</f>
        <v>10</v>
      </c>
      <c r="C41" s="188">
        <f>IF(P41&lt;=AB41,1,0)</f>
        <v>0</v>
      </c>
      <c r="D41" s="188">
        <f>IF(AF41="■",1,0)</f>
        <v>0</v>
      </c>
      <c r="F41" s="4"/>
      <c r="G41" s="272" t="s">
        <v>38</v>
      </c>
      <c r="H41" s="273"/>
      <c r="I41" s="273"/>
      <c r="J41" s="274"/>
      <c r="K41" s="51" t="str">
        <f>IF(A41=TRUE,"■","□")</f>
        <v>□</v>
      </c>
      <c r="L41" s="52" t="s">
        <v>132</v>
      </c>
      <c r="M41" s="53"/>
      <c r="N41" s="53"/>
      <c r="O41" s="53"/>
      <c r="P41" s="83">
        <v>0.5</v>
      </c>
      <c r="Q41" s="266"/>
      <c r="R41" s="267"/>
      <c r="S41" s="267"/>
      <c r="T41" s="267"/>
      <c r="U41" s="267"/>
      <c r="V41" s="267"/>
      <c r="W41" s="267"/>
      <c r="X41" s="268"/>
      <c r="Y41" s="393"/>
      <c r="Z41" s="315"/>
      <c r="AA41" s="316"/>
      <c r="AB41" s="314"/>
      <c r="AC41" s="315"/>
      <c r="AD41" s="316"/>
      <c r="AE41" s="24" t="str">
        <f>IF(A40=TRUE,"■",IF(OR(A41=TRUE,A42=TRUE),"□","■"))</f>
        <v>■</v>
      </c>
      <c r="AF41" s="63" t="str">
        <f>IF(A40=TRUE,"□",IF(OR(B41=0,B42=0),"□",IF(OR(B41=1,B42=1),"■","□")))</f>
        <v>□</v>
      </c>
      <c r="AG41" s="19" t="str">
        <f>IF(A40=TRUE,"□",IF(OR(B41=0,B42=0),"■","□"))</f>
        <v>□</v>
      </c>
      <c r="AI41" s="153">
        <f>IF(A40=FALSE,IF(OR(A41=TRUE,A42=TRUE),IF(AB41="",1,0),0),0)</f>
        <v>0</v>
      </c>
      <c r="AO41" s="153">
        <f>IF(AG41="■",1,0)</f>
        <v>0</v>
      </c>
      <c r="AS41" s="153">
        <f>IF(A41=TRUE,IF(OR(Q41="",Y41=""),1,0),0)</f>
        <v>0</v>
      </c>
    </row>
    <row r="42" spans="1:45" ht="18" customHeight="1" thickBot="1">
      <c r="A42" s="189" t="b">
        <v>0</v>
      </c>
      <c r="B42" s="188">
        <f>IF(A42=TRUE,IF(C42=1,1,0),10)</f>
        <v>10</v>
      </c>
      <c r="C42" s="188">
        <f>IF(P42&lt;=AB41,1,0)</f>
        <v>0</v>
      </c>
      <c r="F42" s="4"/>
      <c r="G42" s="496" t="s">
        <v>192</v>
      </c>
      <c r="H42" s="497"/>
      <c r="I42" s="497"/>
      <c r="J42" s="498"/>
      <c r="K42" s="25" t="str">
        <f>IF(A42=TRUE,"■","□")</f>
        <v>□</v>
      </c>
      <c r="L42" s="21" t="s">
        <v>133</v>
      </c>
      <c r="M42" s="12"/>
      <c r="N42" s="12"/>
      <c r="O42" s="12"/>
      <c r="P42" s="82">
        <v>0.5</v>
      </c>
      <c r="Q42" s="54"/>
      <c r="R42" s="55"/>
      <c r="S42" s="55"/>
      <c r="T42" s="55"/>
      <c r="U42" s="55"/>
      <c r="V42" s="55"/>
      <c r="W42" s="55"/>
      <c r="X42" s="56"/>
      <c r="Y42" s="317"/>
      <c r="Z42" s="318"/>
      <c r="AA42" s="319"/>
      <c r="AB42" s="380"/>
      <c r="AC42" s="318"/>
      <c r="AD42" s="319"/>
      <c r="AE42" s="20"/>
      <c r="AF42" s="62"/>
      <c r="AG42" s="22"/>
      <c r="AI42" s="153">
        <f>AS43</f>
        <v>0</v>
      </c>
      <c r="AO42" s="153"/>
      <c r="AS42" s="153">
        <f>IF(A42=TRUE,IF(OR(Q41="",Y41=""),1,0),0)</f>
        <v>0</v>
      </c>
    </row>
    <row r="43" spans="1:45" ht="18" customHeight="1" thickBot="1">
      <c r="D43" s="188">
        <f>SUM(D18:D42)</f>
        <v>0</v>
      </c>
      <c r="F43" s="4"/>
      <c r="G43" s="269" t="s">
        <v>41</v>
      </c>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I43" s="153">
        <f>AO43</f>
        <v>0</v>
      </c>
      <c r="AO43" s="166">
        <f>SUM(AO18:AO41)</f>
        <v>0</v>
      </c>
      <c r="AS43" s="165">
        <f>SUM(AS18:AS42)</f>
        <v>0</v>
      </c>
    </row>
    <row r="44" spans="1:45" ht="20.25" thickBot="1">
      <c r="F44" s="4"/>
      <c r="G44" s="229">
        <v>2</v>
      </c>
      <c r="H44" s="368" t="s">
        <v>42</v>
      </c>
      <c r="I44" s="368"/>
      <c r="J44" s="368"/>
      <c r="K44" s="368"/>
      <c r="L44" s="368"/>
      <c r="M44" s="368"/>
      <c r="N44" s="368"/>
      <c r="O44" s="363" t="s">
        <v>193</v>
      </c>
      <c r="P44" s="235"/>
      <c r="Q44" s="235"/>
      <c r="R44" s="235"/>
      <c r="S44" s="235"/>
      <c r="T44" s="235"/>
      <c r="U44" s="235"/>
      <c r="V44" s="235"/>
      <c r="W44" s="235"/>
      <c r="X44" s="235"/>
      <c r="Y44" s="235"/>
      <c r="Z44" s="235"/>
      <c r="AA44" s="235"/>
      <c r="AB44" s="235"/>
      <c r="AC44" s="235"/>
      <c r="AD44" s="235"/>
      <c r="AE44" s="235"/>
      <c r="AF44" s="235"/>
      <c r="AG44" s="235"/>
      <c r="AI44" s="169">
        <f>SUM(AI16:AI43)</f>
        <v>7</v>
      </c>
    </row>
    <row r="45" spans="1:45" ht="20.25" thickBot="1">
      <c r="F45" s="4"/>
      <c r="G45" s="229"/>
      <c r="H45" s="369" t="s">
        <v>43</v>
      </c>
      <c r="I45" s="369"/>
      <c r="J45" s="369"/>
      <c r="K45" s="369"/>
      <c r="L45" s="369"/>
      <c r="M45" s="369"/>
      <c r="N45" s="369"/>
      <c r="O45" s="363"/>
      <c r="P45" s="235"/>
      <c r="Q45" s="235"/>
      <c r="R45" s="235"/>
      <c r="S45" s="235"/>
      <c r="T45" s="235"/>
      <c r="U45" s="235"/>
      <c r="V45" s="235"/>
      <c r="W45" s="235"/>
      <c r="X45" s="235"/>
      <c r="Y45" s="235"/>
      <c r="Z45" s="235"/>
      <c r="AA45" s="235"/>
      <c r="AB45" s="235"/>
      <c r="AC45" s="235"/>
      <c r="AD45" s="235"/>
      <c r="AE45" s="235"/>
      <c r="AF45" s="235"/>
      <c r="AG45" s="235"/>
    </row>
    <row r="46" spans="1:45" ht="19.5" thickBot="1">
      <c r="F46" s="4"/>
      <c r="H46" s="370" t="s">
        <v>44</v>
      </c>
      <c r="I46" s="370"/>
      <c r="J46" s="370"/>
      <c r="K46" s="370"/>
      <c r="L46" s="371" t="s">
        <v>45</v>
      </c>
      <c r="M46" s="372"/>
      <c r="N46" s="372"/>
      <c r="O46" s="363"/>
      <c r="P46" s="235"/>
      <c r="Q46" s="235"/>
      <c r="R46" s="235"/>
      <c r="S46" s="235"/>
      <c r="T46" s="235"/>
      <c r="U46" s="235"/>
      <c r="V46" s="235"/>
      <c r="W46" s="235"/>
      <c r="X46" s="235"/>
      <c r="Y46" s="235"/>
      <c r="Z46" s="235"/>
      <c r="AA46" s="235"/>
      <c r="AB46" s="235"/>
      <c r="AC46" s="235"/>
      <c r="AD46" s="235"/>
      <c r="AE46" s="235"/>
      <c r="AF46" s="235"/>
      <c r="AG46" s="235"/>
      <c r="AI46" s="152" t="s">
        <v>179</v>
      </c>
      <c r="AJ46" s="151"/>
      <c r="AK46" s="151"/>
      <c r="AL46" s="151"/>
      <c r="AM46" s="155"/>
    </row>
    <row r="47" spans="1:45">
      <c r="F47" s="4"/>
      <c r="G47" s="437" t="str">
        <f>IF(AI66&gt;0,"下記の内容を修正してください！","")</f>
        <v>下記の内容を修正してください！</v>
      </c>
      <c r="H47" s="437"/>
      <c r="I47" s="437"/>
      <c r="J47" s="437"/>
      <c r="K47" s="437"/>
      <c r="L47" s="437"/>
      <c r="M47" s="437"/>
      <c r="N47" s="438"/>
      <c r="O47" s="363"/>
      <c r="P47" s="235"/>
      <c r="Q47" s="235"/>
      <c r="R47" s="235"/>
      <c r="S47" s="235"/>
      <c r="T47" s="235"/>
      <c r="U47" s="235"/>
      <c r="V47" s="235"/>
      <c r="W47" s="235"/>
      <c r="X47" s="235"/>
      <c r="Y47" s="235"/>
      <c r="Z47" s="235"/>
      <c r="AA47" s="235"/>
      <c r="AB47" s="235"/>
      <c r="AC47" s="235"/>
      <c r="AD47" s="235"/>
      <c r="AE47" s="235"/>
      <c r="AF47" s="235"/>
      <c r="AG47" s="235"/>
      <c r="AI47" s="153">
        <f>IF(A5=2,IF(OR(E55=TRUE,E58=TRUE),IF(AK64&gt;0,1,IF(AV64&gt;0,1,0)),0),IF(AK64&gt;0,1,IF(AV64&gt;0,1,0)))</f>
        <v>0</v>
      </c>
    </row>
    <row r="48" spans="1:45">
      <c r="F48" s="4"/>
      <c r="G48" s="378" t="s">
        <v>141</v>
      </c>
      <c r="H48" s="364" t="s">
        <v>50</v>
      </c>
      <c r="I48" s="364"/>
      <c r="J48" s="364"/>
      <c r="K48" s="364"/>
      <c r="L48" s="364"/>
      <c r="M48" s="364"/>
      <c r="N48" s="364" t="s">
        <v>53</v>
      </c>
      <c r="O48" s="364"/>
      <c r="P48" s="364"/>
      <c r="Q48" s="364"/>
      <c r="R48" s="364"/>
      <c r="S48" s="364"/>
      <c r="T48" s="364"/>
      <c r="U48" s="364"/>
      <c r="V48" s="364"/>
      <c r="W48" s="364"/>
      <c r="X48" s="364"/>
      <c r="Y48" s="365" t="s">
        <v>144</v>
      </c>
      <c r="Z48" s="365"/>
      <c r="AA48" s="365"/>
      <c r="AB48" s="365" t="s">
        <v>142</v>
      </c>
      <c r="AC48" s="365"/>
      <c r="AD48" s="365"/>
      <c r="AE48" s="215" t="s">
        <v>27</v>
      </c>
      <c r="AF48" s="215"/>
      <c r="AG48" s="217"/>
      <c r="AI48" s="153"/>
    </row>
    <row r="49" spans="1:57" ht="19.5" thickBot="1">
      <c r="F49" s="4"/>
      <c r="G49" s="378"/>
      <c r="H49" s="364" t="s">
        <v>51</v>
      </c>
      <c r="I49" s="364"/>
      <c r="J49" s="364"/>
      <c r="K49" s="364" t="s">
        <v>52</v>
      </c>
      <c r="L49" s="364"/>
      <c r="M49" s="364"/>
      <c r="N49" s="364"/>
      <c r="O49" s="364"/>
      <c r="P49" s="364"/>
      <c r="Q49" s="364"/>
      <c r="R49" s="364"/>
      <c r="S49" s="364"/>
      <c r="T49" s="364"/>
      <c r="U49" s="364"/>
      <c r="V49" s="364"/>
      <c r="W49" s="364"/>
      <c r="X49" s="364"/>
      <c r="Y49" s="365"/>
      <c r="Z49" s="365"/>
      <c r="AA49" s="365"/>
      <c r="AB49" s="365"/>
      <c r="AC49" s="365"/>
      <c r="AD49" s="365"/>
      <c r="AE49" s="292" t="s">
        <v>131</v>
      </c>
      <c r="AF49" s="215" t="s">
        <v>29</v>
      </c>
      <c r="AG49" s="217" t="s">
        <v>30</v>
      </c>
      <c r="AI49" s="153"/>
    </row>
    <row r="50" spans="1:57" ht="19.5" thickBot="1">
      <c r="A50" s="190">
        <f>A5</f>
        <v>2</v>
      </c>
      <c r="B50" s="188" t="s">
        <v>154</v>
      </c>
      <c r="F50" s="4"/>
      <c r="G50" s="379"/>
      <c r="H50" s="367"/>
      <c r="I50" s="367"/>
      <c r="J50" s="367"/>
      <c r="K50" s="367"/>
      <c r="L50" s="367"/>
      <c r="M50" s="367"/>
      <c r="N50" s="367"/>
      <c r="O50" s="367"/>
      <c r="P50" s="367"/>
      <c r="Q50" s="367"/>
      <c r="R50" s="367"/>
      <c r="S50" s="367"/>
      <c r="T50" s="367"/>
      <c r="U50" s="367"/>
      <c r="V50" s="367"/>
      <c r="W50" s="367"/>
      <c r="X50" s="367"/>
      <c r="Y50" s="366"/>
      <c r="Z50" s="366"/>
      <c r="AA50" s="366"/>
      <c r="AB50" s="366"/>
      <c r="AC50" s="366"/>
      <c r="AD50" s="366"/>
      <c r="AE50" s="293"/>
      <c r="AF50" s="216"/>
      <c r="AG50" s="218"/>
      <c r="AI50" s="153"/>
      <c r="AK50" s="150" t="s">
        <v>180</v>
      </c>
      <c r="AL50" s="151"/>
      <c r="AM50" s="151"/>
      <c r="AN50" s="151" t="s">
        <v>181</v>
      </c>
      <c r="AO50" s="167"/>
      <c r="AP50" s="151"/>
      <c r="AQ50" s="155"/>
      <c r="AV50" s="150" t="s">
        <v>178</v>
      </c>
      <c r="AW50" s="151"/>
      <c r="AX50" s="155"/>
      <c r="AY50" s="155"/>
      <c r="BA50" s="152" t="s">
        <v>176</v>
      </c>
      <c r="BB50" s="151"/>
      <c r="BC50" s="151"/>
      <c r="BD50" s="151"/>
      <c r="BE50" s="155"/>
    </row>
    <row r="51" spans="1:57">
      <c r="B51" s="188" t="s">
        <v>155</v>
      </c>
      <c r="F51" s="4"/>
      <c r="G51" s="294" t="s">
        <v>58</v>
      </c>
      <c r="H51" s="284" t="s">
        <v>56</v>
      </c>
      <c r="I51" s="285"/>
      <c r="J51" s="286"/>
      <c r="K51" s="251"/>
      <c r="L51" s="251"/>
      <c r="M51" s="251"/>
      <c r="N51" s="482" t="s">
        <v>64</v>
      </c>
      <c r="O51" s="483"/>
      <c r="P51" s="483"/>
      <c r="Q51" s="483"/>
      <c r="R51" s="483"/>
      <c r="S51" s="483"/>
      <c r="T51" s="484" t="str">
        <f>IF(BA52&gt;0,"製品名未入力！","")</f>
        <v/>
      </c>
      <c r="U51" s="484"/>
      <c r="V51" s="484"/>
      <c r="W51" s="484"/>
      <c r="X51" s="485"/>
      <c r="Y51" s="28" t="s">
        <v>146</v>
      </c>
      <c r="Z51" s="222" t="str">
        <f>IF(A5=1,IF(Y52="","未入力！",""),"")</f>
        <v/>
      </c>
      <c r="AA51" s="223"/>
      <c r="AB51" s="251"/>
      <c r="AC51" s="251"/>
      <c r="AD51" s="251"/>
      <c r="AE51" s="275"/>
      <c r="AF51" s="70"/>
      <c r="AG51" s="17"/>
      <c r="AI51" s="153"/>
      <c r="AK51" s="153">
        <f>IF(A5=1,IF(Y52="",1,0),0)</f>
        <v>0</v>
      </c>
      <c r="AV51" s="153"/>
      <c r="BA51" s="153"/>
    </row>
    <row r="52" spans="1:57">
      <c r="A52" s="188">
        <f>IF(J52&gt;=Y52,1,0)</f>
        <v>1</v>
      </c>
      <c r="F52" s="4"/>
      <c r="G52" s="294"/>
      <c r="H52" s="287" t="s">
        <v>145</v>
      </c>
      <c r="I52" s="288"/>
      <c r="J52" s="76">
        <v>3.5</v>
      </c>
      <c r="K52" s="251"/>
      <c r="L52" s="251"/>
      <c r="M52" s="251"/>
      <c r="N52" s="326"/>
      <c r="O52" s="326"/>
      <c r="P52" s="326"/>
      <c r="Q52" s="326"/>
      <c r="R52" s="326"/>
      <c r="S52" s="326"/>
      <c r="T52" s="326"/>
      <c r="U52" s="326"/>
      <c r="V52" s="326"/>
      <c r="W52" s="326"/>
      <c r="X52" s="326"/>
      <c r="Y52" s="245"/>
      <c r="Z52" s="246"/>
      <c r="AA52" s="247"/>
      <c r="AB52" s="251"/>
      <c r="AC52" s="251"/>
      <c r="AD52" s="251"/>
      <c r="AE52" s="278"/>
      <c r="AF52" s="122" t="str">
        <f>IF(A50=2,"□",IF(Y52="","□",IF(A52=1,"■","□")))</f>
        <v>□</v>
      </c>
      <c r="AG52" s="100" t="str">
        <f>IF(A50=2,"□",IF(Y52="","□",IF(A52=0,"■","□")))</f>
        <v>□</v>
      </c>
      <c r="AI52" s="153"/>
      <c r="AK52" s="153"/>
      <c r="AQ52" s="164"/>
      <c r="AV52" s="153">
        <f>IF(AG52="■",1,0)</f>
        <v>0</v>
      </c>
      <c r="BA52" s="153">
        <f>IF(A5=1,IF(N52="",1,0),0)</f>
        <v>0</v>
      </c>
    </row>
    <row r="53" spans="1:57">
      <c r="F53" s="4"/>
      <c r="G53" s="294"/>
      <c r="H53" s="248"/>
      <c r="I53" s="249"/>
      <c r="J53" s="250"/>
      <c r="K53" s="252"/>
      <c r="L53" s="252"/>
      <c r="M53" s="252"/>
      <c r="N53" s="295"/>
      <c r="O53" s="295"/>
      <c r="P53" s="295"/>
      <c r="Q53" s="295"/>
      <c r="R53" s="295"/>
      <c r="S53" s="295"/>
      <c r="T53" s="295"/>
      <c r="U53" s="295"/>
      <c r="V53" s="295"/>
      <c r="W53" s="295"/>
      <c r="X53" s="295"/>
      <c r="Y53" s="248"/>
      <c r="Z53" s="249"/>
      <c r="AA53" s="250"/>
      <c r="AB53" s="252"/>
      <c r="AC53" s="252"/>
      <c r="AD53" s="252"/>
      <c r="AE53" s="281"/>
      <c r="AF53" s="74"/>
      <c r="AG53" s="72"/>
      <c r="AI53" s="153"/>
      <c r="AK53" s="153"/>
      <c r="AV53" s="153"/>
      <c r="BA53" s="153"/>
    </row>
    <row r="54" spans="1:57">
      <c r="F54" s="4"/>
      <c r="G54" s="294"/>
      <c r="H54" s="16"/>
      <c r="I54" s="8"/>
      <c r="J54" s="17"/>
      <c r="K54" s="499" t="s">
        <v>147</v>
      </c>
      <c r="L54" s="500"/>
      <c r="M54" s="500"/>
      <c r="N54" s="168" t="str">
        <f>IF(E55=TRUE,"■","□")</f>
        <v>□</v>
      </c>
      <c r="O54" s="486" t="s">
        <v>177</v>
      </c>
      <c r="P54" s="487"/>
      <c r="Q54" s="482" t="s">
        <v>64</v>
      </c>
      <c r="R54" s="483"/>
      <c r="S54" s="483"/>
      <c r="T54" s="483"/>
      <c r="U54" s="483"/>
      <c r="V54" s="484" t="str">
        <f>IF(BA55&gt;0,"製品名未入力！","")</f>
        <v>製品名未入力！</v>
      </c>
      <c r="W54" s="484"/>
      <c r="X54" s="485"/>
      <c r="Y54" s="28" t="s">
        <v>146</v>
      </c>
      <c r="Z54" s="222" t="str">
        <f>IF(A5=2,IF(E55=FALSE,IF(Y55="","未入力！",""),""),"")</f>
        <v>未入力！</v>
      </c>
      <c r="AA54" s="223"/>
      <c r="AB54" s="251"/>
      <c r="AC54" s="251"/>
      <c r="AD54" s="251"/>
      <c r="AE54" s="86"/>
      <c r="AF54" s="70"/>
      <c r="AG54" s="125"/>
      <c r="AI54" s="153"/>
      <c r="AK54" s="153">
        <f>IF(A5=2,IF(E55=FALSE,IF(Y55="",1,0),0),0)</f>
        <v>1</v>
      </c>
      <c r="AV54" s="153"/>
      <c r="BA54" s="153"/>
    </row>
    <row r="55" spans="1:57" ht="19.5" thickBot="1">
      <c r="A55" s="188">
        <f>IF(J57&gt;=Y55,1,0)</f>
        <v>1</v>
      </c>
      <c r="E55" s="15" t="b">
        <v>0</v>
      </c>
      <c r="F55" s="4"/>
      <c r="G55" s="294"/>
      <c r="H55" s="18"/>
      <c r="J55" s="19"/>
      <c r="K55" s="500"/>
      <c r="L55" s="500"/>
      <c r="M55" s="500"/>
      <c r="N55" s="295"/>
      <c r="O55" s="295"/>
      <c r="P55" s="295"/>
      <c r="Q55" s="295"/>
      <c r="R55" s="295"/>
      <c r="S55" s="295"/>
      <c r="T55" s="295"/>
      <c r="U55" s="295"/>
      <c r="V55" s="295"/>
      <c r="W55" s="295"/>
      <c r="X55" s="295"/>
      <c r="Y55" s="245"/>
      <c r="Z55" s="246"/>
      <c r="AA55" s="247"/>
      <c r="AB55" s="251"/>
      <c r="AC55" s="251"/>
      <c r="AD55" s="251"/>
      <c r="AE55" s="87" t="str">
        <f>IF(E55=TRUE,"■","□")</f>
        <v>□</v>
      </c>
      <c r="AF55" s="122" t="str">
        <f>IF(E55=FALSE,IF(A50=1,"□",IF(Y55="","□",IF(A55=1,"■","□"))),"□")</f>
        <v>□</v>
      </c>
      <c r="AG55" s="100" t="str">
        <f>IF(E55=FALSE,IF(A50=1,"□",IF(Y55="","□",IF(A55=0,"■","□"))),"□")</f>
        <v>□</v>
      </c>
      <c r="AI55" s="153"/>
      <c r="AK55" s="153"/>
      <c r="AV55" s="153">
        <f>IF(AG55="■",1,0)</f>
        <v>0</v>
      </c>
      <c r="BA55" s="153">
        <f>IF(AND(A5=2,E55=FALSE),IF(N55="",1,0),0)</f>
        <v>1</v>
      </c>
    </row>
    <row r="56" spans="1:57" ht="19.5" thickBot="1">
      <c r="F56" s="4"/>
      <c r="G56" s="294"/>
      <c r="H56" s="289" t="s">
        <v>59</v>
      </c>
      <c r="I56" s="290"/>
      <c r="J56" s="291"/>
      <c r="K56" s="500"/>
      <c r="L56" s="500"/>
      <c r="M56" s="500"/>
      <c r="N56" s="296"/>
      <c r="O56" s="296"/>
      <c r="P56" s="296"/>
      <c r="Q56" s="296"/>
      <c r="R56" s="296"/>
      <c r="S56" s="296"/>
      <c r="T56" s="296"/>
      <c r="U56" s="296"/>
      <c r="V56" s="296"/>
      <c r="W56" s="296"/>
      <c r="X56" s="296"/>
      <c r="Y56" s="248"/>
      <c r="Z56" s="249"/>
      <c r="AA56" s="250"/>
      <c r="AB56" s="252"/>
      <c r="AC56" s="252"/>
      <c r="AD56" s="252"/>
      <c r="AE56" s="88"/>
      <c r="AF56" s="74"/>
      <c r="AG56" s="72"/>
      <c r="AI56" s="153"/>
      <c r="AK56" s="153"/>
      <c r="AM56" s="479" t="s">
        <v>182</v>
      </c>
      <c r="AN56" s="480"/>
      <c r="AO56" s="480"/>
      <c r="AP56" s="480"/>
      <c r="AQ56" s="480"/>
      <c r="AR56" s="480"/>
      <c r="AS56" s="481"/>
      <c r="AV56" s="153"/>
      <c r="BA56" s="153"/>
    </row>
    <row r="57" spans="1:57">
      <c r="F57" s="4"/>
      <c r="G57" s="294"/>
      <c r="H57" s="287" t="s">
        <v>145</v>
      </c>
      <c r="I57" s="288"/>
      <c r="J57" s="76">
        <v>4.7</v>
      </c>
      <c r="K57" s="328" t="s">
        <v>148</v>
      </c>
      <c r="L57" s="329"/>
      <c r="M57" s="329"/>
      <c r="N57" s="168" t="str">
        <f>IF(E58=TRUE,"■","□")</f>
        <v>□</v>
      </c>
      <c r="O57" s="486" t="s">
        <v>177</v>
      </c>
      <c r="P57" s="487"/>
      <c r="Q57" s="482" t="s">
        <v>64</v>
      </c>
      <c r="R57" s="483"/>
      <c r="S57" s="483"/>
      <c r="T57" s="483"/>
      <c r="U57" s="483"/>
      <c r="V57" s="484" t="str">
        <f>IF(BA58&gt;0,"製品名未入力！","")</f>
        <v>製品名未入力！</v>
      </c>
      <c r="W57" s="484"/>
      <c r="X57" s="485"/>
      <c r="Y57" s="28" t="s">
        <v>146</v>
      </c>
      <c r="Z57" s="222" t="str">
        <f>IF(A5=2,IF(E58=FALSE,IF(Y58="","未入力！",""),""),"")</f>
        <v>未入力！</v>
      </c>
      <c r="AA57" s="223"/>
      <c r="AB57" s="28" t="s">
        <v>150</v>
      </c>
      <c r="AC57" s="222" t="str">
        <f>IF(A5=2,IF(E58=FALSE,IF(AB58="","未入力！",""),""),"")</f>
        <v>未入力！</v>
      </c>
      <c r="AD57" s="223"/>
      <c r="AE57" s="86"/>
      <c r="AF57" s="70"/>
      <c r="AG57" s="125"/>
      <c r="AI57" s="153">
        <f>AM57</f>
        <v>0</v>
      </c>
      <c r="AK57" s="153">
        <f>IF(A5=2,IF(E58=FALSE,IF(Y58="",1,0),0),0)</f>
        <v>1</v>
      </c>
      <c r="AM57" s="153">
        <f>IF(A5=2,IF(AND(E55=TRUE,E58=TRUE),1,0),0)</f>
        <v>0</v>
      </c>
      <c r="AV57" s="153"/>
      <c r="BA57" s="153"/>
    </row>
    <row r="58" spans="1:57">
      <c r="A58" s="188">
        <f>IF(J57&gt;=Y58,1,0)</f>
        <v>1</v>
      </c>
      <c r="B58" s="188">
        <f>IF(AB58="",0,IF(M60&gt;=AB58,1,0))</f>
        <v>0</v>
      </c>
      <c r="E58" s="15" t="b">
        <v>0</v>
      </c>
      <c r="F58" s="4"/>
      <c r="G58" s="294"/>
      <c r="H58" s="320" t="str">
        <f>IF(AM57=1,"窓を選択してください！➡","")</f>
        <v/>
      </c>
      <c r="I58" s="321"/>
      <c r="J58" s="322"/>
      <c r="K58" s="330"/>
      <c r="L58" s="330"/>
      <c r="M58" s="330"/>
      <c r="N58" s="326"/>
      <c r="O58" s="326"/>
      <c r="P58" s="326"/>
      <c r="Q58" s="326"/>
      <c r="R58" s="326"/>
      <c r="S58" s="326"/>
      <c r="T58" s="326"/>
      <c r="U58" s="326"/>
      <c r="V58" s="326"/>
      <c r="W58" s="326"/>
      <c r="X58" s="327"/>
      <c r="Y58" s="245"/>
      <c r="Z58" s="246"/>
      <c r="AA58" s="247"/>
      <c r="AB58" s="245"/>
      <c r="AC58" s="246"/>
      <c r="AD58" s="247"/>
      <c r="AE58" s="87" t="str">
        <f>IF(E58=TRUE,"■","□")</f>
        <v>□</v>
      </c>
      <c r="AF58" s="122" t="str">
        <f>IF(E58=FALSE,IF(A50=1,"□",IF(Y58="","□",IF(AND(A58=1,B58=1),"■","□"))),"□")</f>
        <v>□</v>
      </c>
      <c r="AG58" s="100" t="str">
        <f>IF(E58=FALSE,IF(A53=1,"□",IF(Y58="","□",IF(OR(A58=0,B58=0),"■","□"))),"□")</f>
        <v>□</v>
      </c>
      <c r="AI58" s="153"/>
      <c r="AK58" s="153">
        <f>IF(A5=2,IF(E58=FALSE,IF(AB58="",1,0),0),0)</f>
        <v>1</v>
      </c>
      <c r="AM58" s="153"/>
      <c r="AV58" s="153">
        <f>IF(AG58="■",1,0)</f>
        <v>0</v>
      </c>
      <c r="BA58" s="153">
        <f>IF(AND(A5=2,E58=FALSE),IF(N58="",1,0),0)</f>
        <v>1</v>
      </c>
    </row>
    <row r="59" spans="1:57" ht="19.5" thickBot="1">
      <c r="F59" s="4"/>
      <c r="G59" s="294"/>
      <c r="H59" s="320"/>
      <c r="I59" s="321"/>
      <c r="J59" s="322"/>
      <c r="K59" s="330"/>
      <c r="L59" s="330"/>
      <c r="M59" s="330"/>
      <c r="N59" s="326"/>
      <c r="O59" s="326"/>
      <c r="P59" s="326"/>
      <c r="Q59" s="326"/>
      <c r="R59" s="326"/>
      <c r="S59" s="326"/>
      <c r="T59" s="326"/>
      <c r="U59" s="326"/>
      <c r="V59" s="326"/>
      <c r="W59" s="326"/>
      <c r="X59" s="327"/>
      <c r="Y59" s="18"/>
      <c r="AA59" s="19"/>
      <c r="AB59" s="18"/>
      <c r="AD59" s="19"/>
      <c r="AE59" s="87"/>
      <c r="AF59" s="73"/>
      <c r="AG59" s="100"/>
      <c r="AI59" s="153"/>
      <c r="AK59" s="153"/>
      <c r="AM59" s="154"/>
      <c r="AV59" s="153"/>
      <c r="BA59" s="153"/>
    </row>
    <row r="60" spans="1:57">
      <c r="F60" s="4"/>
      <c r="G60" s="294"/>
      <c r="H60" s="323"/>
      <c r="I60" s="324"/>
      <c r="J60" s="325"/>
      <c r="K60" s="270" t="s">
        <v>149</v>
      </c>
      <c r="L60" s="271"/>
      <c r="M60" s="85">
        <v>0.59</v>
      </c>
      <c r="N60" s="18"/>
      <c r="Y60" s="20"/>
      <c r="Z60" s="12"/>
      <c r="AA60" s="22"/>
      <c r="AB60" s="20"/>
      <c r="AC60" s="12"/>
      <c r="AD60" s="22"/>
      <c r="AE60" s="88"/>
      <c r="AF60" s="74"/>
      <c r="AG60" s="22"/>
      <c r="AI60" s="153"/>
      <c r="AK60" s="153">
        <f>IF(A5=2,IF(AND(E55=TRUE,E58=TRUE),1,0),0)</f>
        <v>0</v>
      </c>
      <c r="AV60" s="153"/>
      <c r="BA60" s="153"/>
    </row>
    <row r="61" spans="1:57">
      <c r="F61" s="4"/>
      <c r="G61" s="230" t="s">
        <v>60</v>
      </c>
      <c r="H61" s="284" t="s">
        <v>56</v>
      </c>
      <c r="I61" s="285"/>
      <c r="J61" s="286"/>
      <c r="K61" s="275"/>
      <c r="L61" s="276"/>
      <c r="M61" s="277"/>
      <c r="N61" s="482" t="s">
        <v>64</v>
      </c>
      <c r="O61" s="483"/>
      <c r="P61" s="483"/>
      <c r="Q61" s="483"/>
      <c r="R61" s="483"/>
      <c r="S61" s="483"/>
      <c r="T61" s="484" t="str">
        <f>IF(BA62&gt;0,"製品名未入力！","")</f>
        <v>製品名未入力！</v>
      </c>
      <c r="U61" s="484"/>
      <c r="V61" s="484"/>
      <c r="W61" s="484"/>
      <c r="X61" s="485"/>
      <c r="Y61" s="28" t="s">
        <v>146</v>
      </c>
      <c r="Z61" s="222" t="str">
        <f>IF(Y62="","未入力！","")</f>
        <v>未入力！</v>
      </c>
      <c r="AA61" s="223"/>
      <c r="AB61" s="275"/>
      <c r="AC61" s="276"/>
      <c r="AD61" s="277"/>
      <c r="AE61" s="242"/>
      <c r="AF61" s="70"/>
      <c r="AG61" s="17"/>
      <c r="AI61" s="153"/>
      <c r="AK61" s="153">
        <f>IF(Y62="",1,0)</f>
        <v>1</v>
      </c>
      <c r="AV61" s="153"/>
      <c r="BA61" s="153"/>
    </row>
    <row r="62" spans="1:57">
      <c r="A62" s="188">
        <f>IF(J62&gt;=Y62,1,0)</f>
        <v>1</v>
      </c>
      <c r="F62" s="4"/>
      <c r="G62" s="231"/>
      <c r="H62" s="287" t="s">
        <v>145</v>
      </c>
      <c r="I62" s="288"/>
      <c r="J62" s="76">
        <v>3.5</v>
      </c>
      <c r="K62" s="278"/>
      <c r="L62" s="279"/>
      <c r="M62" s="280"/>
      <c r="N62" s="326"/>
      <c r="O62" s="326"/>
      <c r="P62" s="326"/>
      <c r="Q62" s="326"/>
      <c r="R62" s="326"/>
      <c r="S62" s="326"/>
      <c r="T62" s="326"/>
      <c r="U62" s="326"/>
      <c r="V62" s="326"/>
      <c r="W62" s="326"/>
      <c r="X62" s="326"/>
      <c r="Y62" s="245"/>
      <c r="Z62" s="246"/>
      <c r="AA62" s="247"/>
      <c r="AB62" s="278"/>
      <c r="AC62" s="279"/>
      <c r="AD62" s="280"/>
      <c r="AE62" s="243"/>
      <c r="AF62" s="122" t="str">
        <f>IF(A5=1,IF(Y62="","□",IF(A62=1,"■","□")),"")</f>
        <v/>
      </c>
      <c r="AG62" s="100" t="str">
        <f>IF(A5=1,IF(Y62="","□",IF(A62=0,"■","□")),"")</f>
        <v/>
      </c>
      <c r="AI62" s="153"/>
      <c r="AK62" s="153"/>
      <c r="AV62" s="153">
        <f>IF(AG62="■",1,0)</f>
        <v>0</v>
      </c>
      <c r="BA62" s="153">
        <f>IF(E62=FALSE,IF(N62="",1,0),0)</f>
        <v>1</v>
      </c>
    </row>
    <row r="63" spans="1:57" ht="19.5" thickBot="1">
      <c r="A63" s="188">
        <f>IF(J64&gt;=Y62,1,0)</f>
        <v>1</v>
      </c>
      <c r="F63" s="4"/>
      <c r="G63" s="231"/>
      <c r="H63" s="289" t="s">
        <v>59</v>
      </c>
      <c r="I63" s="290"/>
      <c r="J63" s="291"/>
      <c r="K63" s="278"/>
      <c r="L63" s="279"/>
      <c r="M63" s="280"/>
      <c r="N63" s="326"/>
      <c r="O63" s="326"/>
      <c r="P63" s="326"/>
      <c r="Q63" s="326"/>
      <c r="R63" s="326"/>
      <c r="S63" s="326"/>
      <c r="T63" s="326"/>
      <c r="U63" s="326"/>
      <c r="V63" s="326"/>
      <c r="W63" s="326"/>
      <c r="X63" s="326"/>
      <c r="Y63" s="18"/>
      <c r="AA63" s="19"/>
      <c r="AB63" s="278"/>
      <c r="AC63" s="279"/>
      <c r="AD63" s="280"/>
      <c r="AE63" s="243"/>
      <c r="AF63" s="73" t="str">
        <f>IF(Y62="","□",IF(A5=1,IF(A62=1,"■","□"),IF(A63=1,"■","□")))</f>
        <v>□</v>
      </c>
      <c r="AG63" s="19" t="str">
        <f>IF(Y62="","□",IF(A5=1,IF(A62=1,"□","■"),IF(A63=1,"□","■")))</f>
        <v>□</v>
      </c>
      <c r="AI63" s="153">
        <f>BA64</f>
        <v>3</v>
      </c>
      <c r="AK63" s="153"/>
      <c r="AV63" s="153"/>
      <c r="BA63" s="153"/>
    </row>
    <row r="64" spans="1:57" ht="19.5" thickBot="1">
      <c r="F64" s="4"/>
      <c r="G64" s="232"/>
      <c r="H64" s="270" t="s">
        <v>145</v>
      </c>
      <c r="I64" s="271"/>
      <c r="J64" s="85">
        <v>4.7</v>
      </c>
      <c r="K64" s="281"/>
      <c r="L64" s="282"/>
      <c r="M64" s="283"/>
      <c r="N64" s="20"/>
      <c r="O64" s="12"/>
      <c r="P64" s="12"/>
      <c r="Q64" s="12"/>
      <c r="R64" s="12"/>
      <c r="S64" s="12"/>
      <c r="T64" s="12"/>
      <c r="U64" s="12"/>
      <c r="V64" s="12"/>
      <c r="W64" s="12"/>
      <c r="X64" s="22"/>
      <c r="Y64" s="20"/>
      <c r="Z64" s="12"/>
      <c r="AA64" s="22"/>
      <c r="AB64" s="281"/>
      <c r="AC64" s="282"/>
      <c r="AD64" s="283"/>
      <c r="AE64" s="244"/>
      <c r="AF64" s="74"/>
      <c r="AG64" s="22"/>
      <c r="AI64" s="153">
        <f>AK64</f>
        <v>4</v>
      </c>
      <c r="AK64" s="163">
        <f>SUM(AK51:AK63)</f>
        <v>4</v>
      </c>
      <c r="AV64" s="163">
        <f>SUM(AV52:AV63)</f>
        <v>0</v>
      </c>
      <c r="BA64" s="163">
        <f>SUM(BA52:BA62)</f>
        <v>3</v>
      </c>
    </row>
    <row r="65" spans="1:45" ht="10.5" customHeight="1" thickBot="1">
      <c r="F65" s="4"/>
      <c r="AI65" s="153"/>
    </row>
    <row r="66" spans="1:45" ht="19.5" customHeight="1" thickBot="1">
      <c r="F66" s="4"/>
      <c r="G66" s="233">
        <v>3</v>
      </c>
      <c r="H66" s="66" t="s">
        <v>65</v>
      </c>
      <c r="M66" s="235" t="s">
        <v>194</v>
      </c>
      <c r="N66" s="235"/>
      <c r="O66" s="235"/>
      <c r="P66" s="235"/>
      <c r="Q66" s="235"/>
      <c r="R66" s="235"/>
      <c r="S66" s="235"/>
      <c r="T66" s="235"/>
      <c r="U66" s="235"/>
      <c r="V66" s="235"/>
      <c r="W66" s="235"/>
      <c r="X66" s="235"/>
      <c r="Y66" s="235"/>
      <c r="Z66" s="235"/>
      <c r="AA66" s="235"/>
      <c r="AB66" s="235"/>
      <c r="AC66" s="235"/>
      <c r="AD66" s="235"/>
      <c r="AE66" s="235"/>
      <c r="AF66" s="235"/>
      <c r="AG66" s="235"/>
      <c r="AI66" s="169">
        <f>SUM(AI47:AI64)</f>
        <v>7</v>
      </c>
    </row>
    <row r="67" spans="1:45" ht="19.5" customHeight="1">
      <c r="F67" s="4"/>
      <c r="G67" s="233"/>
      <c r="H67" s="9" t="s">
        <v>66</v>
      </c>
      <c r="M67" s="235"/>
      <c r="N67" s="235"/>
      <c r="O67" s="235"/>
      <c r="P67" s="235"/>
      <c r="Q67" s="235"/>
      <c r="R67" s="235"/>
      <c r="S67" s="235"/>
      <c r="T67" s="235"/>
      <c r="U67" s="235"/>
      <c r="V67" s="235"/>
      <c r="W67" s="235"/>
      <c r="X67" s="235"/>
      <c r="Y67" s="235"/>
      <c r="Z67" s="235"/>
      <c r="AA67" s="235"/>
      <c r="AB67" s="235"/>
      <c r="AC67" s="235"/>
      <c r="AD67" s="235"/>
      <c r="AE67" s="235"/>
      <c r="AF67" s="235"/>
      <c r="AG67" s="235"/>
      <c r="AI67" s="172"/>
    </row>
    <row r="68" spans="1:45" ht="19.5" thickBot="1">
      <c r="F68" s="4"/>
      <c r="G68" s="234"/>
      <c r="M68" s="235"/>
      <c r="N68" s="235"/>
      <c r="O68" s="235"/>
      <c r="P68" s="235"/>
      <c r="Q68" s="235"/>
      <c r="R68" s="235"/>
      <c r="S68" s="235"/>
      <c r="T68" s="235"/>
      <c r="U68" s="235"/>
      <c r="V68" s="235"/>
      <c r="W68" s="235"/>
      <c r="X68" s="235"/>
      <c r="Y68" s="235"/>
      <c r="Z68" s="235"/>
      <c r="AA68" s="235"/>
      <c r="AB68" s="235"/>
      <c r="AC68" s="235"/>
      <c r="AD68" s="235"/>
      <c r="AE68" s="235"/>
      <c r="AF68" s="235"/>
      <c r="AG68" s="235"/>
    </row>
    <row r="69" spans="1:45" ht="19.5" customHeight="1" thickBot="1">
      <c r="F69" s="4"/>
      <c r="G69" s="149"/>
      <c r="H69" s="495" t="str">
        <f>IF(AK108&gt;0,"下記の内容を修正してください！","")</f>
        <v>下記の内容を修正してください！</v>
      </c>
      <c r="I69" s="495"/>
      <c r="J69" s="495"/>
      <c r="K69" s="495"/>
      <c r="L69" s="495"/>
      <c r="M69" s="495"/>
      <c r="N69" s="495"/>
      <c r="O69" s="495"/>
      <c r="P69" s="495"/>
      <c r="Q69" s="495"/>
      <c r="R69" s="495"/>
      <c r="S69" s="495"/>
      <c r="T69" s="495"/>
      <c r="U69" s="495"/>
      <c r="V69" s="495"/>
      <c r="W69" s="495"/>
      <c r="X69" s="495"/>
      <c r="Y69" s="495"/>
      <c r="Z69" s="495"/>
      <c r="AA69" s="495"/>
      <c r="AB69" s="495"/>
      <c r="AC69" s="495"/>
      <c r="AD69" s="495"/>
      <c r="AE69" s="495"/>
      <c r="AF69" s="495"/>
      <c r="AG69" s="495"/>
      <c r="AK69" s="170" t="s">
        <v>183</v>
      </c>
      <c r="AL69" s="151"/>
      <c r="AM69" s="151"/>
      <c r="AN69" s="151"/>
      <c r="AO69" s="156"/>
    </row>
    <row r="70" spans="1:45" ht="18.75" customHeight="1">
      <c r="A70" s="188">
        <v>3</v>
      </c>
      <c r="B70" s="188" t="b">
        <v>0</v>
      </c>
      <c r="F70" s="4"/>
      <c r="G70" s="96"/>
      <c r="H70" s="89"/>
      <c r="I70" s="92"/>
      <c r="J70" s="90" t="str">
        <f>IF(A70=1,"●","○")</f>
        <v>○</v>
      </c>
      <c r="K70" s="132" t="s">
        <v>161</v>
      </c>
      <c r="L70" s="132"/>
      <c r="M70" s="132"/>
      <c r="N70" s="132"/>
      <c r="O70" s="89"/>
      <c r="P70" s="89"/>
      <c r="Q70" s="103"/>
      <c r="R70" s="90" t="str">
        <f>IF(A70=1,"■","□")</f>
        <v>□</v>
      </c>
      <c r="S70" s="103" t="s">
        <v>164</v>
      </c>
      <c r="T70" s="103"/>
      <c r="U70" s="95"/>
      <c r="V70" s="90"/>
      <c r="W70" s="103"/>
      <c r="X70" s="89"/>
      <c r="Y70" s="91"/>
      <c r="Z70" s="91"/>
      <c r="AA70" s="89"/>
      <c r="AB70" s="89"/>
      <c r="AC70" s="89"/>
      <c r="AD70" s="89"/>
      <c r="AE70" s="89"/>
      <c r="AF70" s="89"/>
      <c r="AG70" s="92"/>
      <c r="AK70" s="153"/>
    </row>
    <row r="71" spans="1:45" ht="19.5">
      <c r="F71" s="4"/>
      <c r="G71" s="254" t="s">
        <v>70</v>
      </c>
      <c r="H71" s="255"/>
      <c r="I71" s="256"/>
      <c r="J71" s="12"/>
      <c r="K71" s="12"/>
      <c r="L71" s="12"/>
      <c r="M71" s="12"/>
      <c r="N71" s="12"/>
      <c r="O71" s="12"/>
      <c r="P71" s="253"/>
      <c r="Q71" s="253"/>
      <c r="R71" s="253"/>
      <c r="S71" s="253"/>
      <c r="T71" s="253"/>
      <c r="U71" s="12"/>
      <c r="V71" s="71"/>
      <c r="W71" s="101"/>
      <c r="X71" s="12"/>
      <c r="Y71" s="93"/>
      <c r="Z71" s="93"/>
      <c r="AA71" s="12"/>
      <c r="AB71" s="12"/>
      <c r="AC71" s="12"/>
      <c r="AD71" s="12"/>
      <c r="AE71" s="12"/>
      <c r="AF71" s="12"/>
      <c r="AG71" s="22"/>
      <c r="AK71" s="153"/>
    </row>
    <row r="72" spans="1:45" ht="19.5" customHeight="1">
      <c r="A72" s="188" t="b">
        <v>0</v>
      </c>
      <c r="F72" s="4"/>
      <c r="G72" s="257" t="s">
        <v>71</v>
      </c>
      <c r="H72" s="258"/>
      <c r="I72" s="259"/>
      <c r="J72" s="140" t="str">
        <f>IF(A70=2,"●","○")</f>
        <v>○</v>
      </c>
      <c r="K72" s="133" t="s">
        <v>160</v>
      </c>
      <c r="L72" s="133"/>
      <c r="M72" s="133"/>
      <c r="N72" s="133"/>
      <c r="O72" s="94"/>
      <c r="P72" s="8"/>
      <c r="Q72" s="8"/>
      <c r="R72" s="8"/>
      <c r="S72" s="8"/>
      <c r="T72" s="8"/>
      <c r="U72" s="8"/>
      <c r="V72" s="8"/>
      <c r="W72" s="8"/>
      <c r="X72" s="8"/>
      <c r="Y72" s="8"/>
      <c r="Z72" s="8"/>
      <c r="AA72" s="8"/>
      <c r="AB72" s="8"/>
      <c r="AC72" s="8"/>
      <c r="AD72" s="8"/>
      <c r="AE72" s="8"/>
      <c r="AF72" s="8"/>
      <c r="AG72" s="17"/>
      <c r="AK72" s="153"/>
    </row>
    <row r="73" spans="1:45" ht="19.5" customHeight="1">
      <c r="F73" s="4"/>
      <c r="G73" s="257"/>
      <c r="H73" s="258"/>
      <c r="I73" s="259"/>
      <c r="K73" s="260" t="s">
        <v>165</v>
      </c>
      <c r="L73" s="260"/>
      <c r="M73" s="260"/>
      <c r="N73" s="260"/>
      <c r="O73" s="260"/>
      <c r="P73" s="64" t="str">
        <f>IF(B75=TRUE,"■","□")</f>
        <v>□</v>
      </c>
      <c r="Q73" s="173" t="s">
        <v>88</v>
      </c>
      <c r="R73" s="173"/>
      <c r="S73" s="173"/>
      <c r="T73" s="173"/>
      <c r="U73" s="173"/>
      <c r="V73" s="173"/>
      <c r="W73" s="173"/>
      <c r="X73" s="173"/>
      <c r="Y73" s="173"/>
      <c r="Z73" s="173"/>
      <c r="AA73" s="173"/>
      <c r="AB73" s="173"/>
      <c r="AC73" s="173"/>
      <c r="AD73" s="173"/>
      <c r="AE73" s="173"/>
      <c r="AF73" s="173"/>
      <c r="AG73" s="174"/>
      <c r="AK73" s="153"/>
    </row>
    <row r="74" spans="1:45" ht="18.75" customHeight="1">
      <c r="F74" s="4"/>
      <c r="G74" s="18"/>
      <c r="I74" s="19"/>
      <c r="K74" s="260"/>
      <c r="L74" s="260"/>
      <c r="M74" s="260"/>
      <c r="N74" s="260"/>
      <c r="O74" s="260"/>
      <c r="Q74" s="305" t="str">
        <f>IF(AND(A70=2,B76=1),IF(E80=5,"",IF(E80=6,"未選択！➡",IF(OR(E80=3,E80=4),"選択は１つです！➡"))),"")</f>
        <v/>
      </c>
      <c r="R74" s="305"/>
      <c r="S74" s="305"/>
      <c r="T74" s="305"/>
      <c r="U74" s="135" t="s">
        <v>166</v>
      </c>
      <c r="V74" s="173"/>
      <c r="W74" s="173"/>
      <c r="X74" s="173"/>
      <c r="Y74" s="173"/>
      <c r="Z74" s="173"/>
      <c r="AA74" s="173"/>
      <c r="AB74" s="173"/>
      <c r="AC74" s="173"/>
      <c r="AD74" s="173"/>
      <c r="AE74" s="173"/>
      <c r="AF74" s="173"/>
      <c r="AG74" s="174"/>
      <c r="AK74" s="153"/>
    </row>
    <row r="75" spans="1:45" ht="18.75" customHeight="1">
      <c r="B75" s="191" t="b">
        <v>0</v>
      </c>
      <c r="C75" s="192" t="b">
        <v>0</v>
      </c>
      <c r="D75" s="193"/>
      <c r="E75" s="202" t="b">
        <v>0</v>
      </c>
      <c r="F75" s="4"/>
      <c r="G75" s="18"/>
      <c r="I75" s="19"/>
      <c r="K75" s="118"/>
      <c r="L75" s="304"/>
      <c r="M75" s="304"/>
      <c r="N75" s="304"/>
      <c r="O75" s="304"/>
      <c r="Q75" s="67"/>
      <c r="R75" s="64" t="str">
        <f>IF(D77=TRUE,"■","□")</f>
        <v>□</v>
      </c>
      <c r="S75" s="176" t="str">
        <f>IF(A5=1,AS75,AS76)</f>
        <v>①石油潜熱回収型温水暖房機【エコフィール】の熱効率87.8%以上のもの</v>
      </c>
      <c r="Z75" s="67"/>
      <c r="AA75" s="67"/>
      <c r="AB75" s="67"/>
      <c r="AC75" s="67"/>
      <c r="AD75" s="67"/>
      <c r="AE75" s="67"/>
      <c r="AF75" s="67"/>
      <c r="AG75" s="134"/>
      <c r="AK75" s="153"/>
      <c r="AQ75" s="131" t="s">
        <v>196</v>
      </c>
      <c r="AS75" s="131" t="s">
        <v>200</v>
      </c>
    </row>
    <row r="76" spans="1:45">
      <c r="B76" s="194">
        <f>IF(B75=FALSE,2,1)</f>
        <v>2</v>
      </c>
      <c r="C76" s="195">
        <f>IF(C75=FALSE,2,1)</f>
        <v>2</v>
      </c>
      <c r="D76" s="196">
        <f>SUM(B76:C76)</f>
        <v>4</v>
      </c>
      <c r="E76" s="203">
        <f>IF(E75=TRUE,1,0)</f>
        <v>0</v>
      </c>
      <c r="F76" s="4"/>
      <c r="G76" s="18"/>
      <c r="I76" s="19"/>
      <c r="K76" s="307" t="str">
        <f>IF(A70=2,IF(B84=5,"",IF(B84=6,"未選択！➡",IF(OR(B84=3,B84=4),"選択はどちらか１つです！➡"))),IF(B84&lt;6,"選択不要です➡",""))</f>
        <v/>
      </c>
      <c r="L76" s="307"/>
      <c r="M76" s="307"/>
      <c r="N76" s="307"/>
      <c r="O76" s="307"/>
      <c r="R76" s="64" t="str">
        <f>IF(D78=TRUE,"■","□")</f>
        <v>□</v>
      </c>
      <c r="S76" s="176" t="str">
        <f>IF(A5=1,AS77,AS78)</f>
        <v>②ガス潜熱回収型温水暖房機【エコジョーズ】の熱効率82.5%以上のもの</v>
      </c>
      <c r="AA76" s="67"/>
      <c r="AB76" s="67"/>
      <c r="AC76" s="67"/>
      <c r="AD76" s="67"/>
      <c r="AE76" s="67"/>
      <c r="AF76" s="67"/>
      <c r="AG76" s="134"/>
      <c r="AK76" s="153">
        <f>IF(A70=2,IF(B84=5,0,IF(B84=6,1,IF(OR(B84=3,B84=4),1))),IF(B84&lt;6,1,0))</f>
        <v>0</v>
      </c>
      <c r="AQ76" s="175" t="s">
        <v>197</v>
      </c>
      <c r="AS76" s="131" t="s">
        <v>199</v>
      </c>
    </row>
    <row r="77" spans="1:45">
      <c r="B77" s="197"/>
      <c r="D77" s="198" t="b">
        <v>0</v>
      </c>
      <c r="E77" s="204">
        <f t="shared" ref="E77:E78" si="1">IF(D77=FALSE,2,1)</f>
        <v>2</v>
      </c>
      <c r="F77" s="4"/>
      <c r="G77" s="18"/>
      <c r="I77" s="19"/>
      <c r="K77" s="307"/>
      <c r="L77" s="307"/>
      <c r="M77" s="307"/>
      <c r="N77" s="307"/>
      <c r="O77" s="307"/>
      <c r="R77" s="64" t="str">
        <f>IF(D79=TRUE,"■","□")</f>
        <v>□</v>
      </c>
      <c r="S77" s="177" t="s">
        <v>167</v>
      </c>
      <c r="V77" s="99"/>
      <c r="W77" s="99"/>
      <c r="AG77" s="19"/>
      <c r="AK77" s="153">
        <f>IF(AND(A70=2,B76=1),IF(E80=5,0,IF(E80=6,1,IF(OR(E80=3,E80=4),1))),0)</f>
        <v>0</v>
      </c>
      <c r="AQ77" s="131" t="s">
        <v>196</v>
      </c>
      <c r="AS77" s="175" t="s">
        <v>198</v>
      </c>
    </row>
    <row r="78" spans="1:45">
      <c r="B78" s="197"/>
      <c r="D78" s="189" t="b">
        <v>0</v>
      </c>
      <c r="E78" s="205">
        <f t="shared" si="1"/>
        <v>2</v>
      </c>
      <c r="F78" s="4"/>
      <c r="G78" s="18"/>
      <c r="I78" s="19"/>
      <c r="M78" s="311" t="s">
        <v>82</v>
      </c>
      <c r="N78" s="311"/>
      <c r="Q78" s="306" t="str">
        <f>IF(A70=2,IF(B76=2,IF(E80&lt;6,"選択不要です⇑",""),""),IF(E80&lt;6,"選択不要です⇑",""))</f>
        <v/>
      </c>
      <c r="R78" s="306"/>
      <c r="S78" s="306"/>
      <c r="Z78" s="99"/>
      <c r="AG78" s="19"/>
      <c r="AK78" s="153"/>
      <c r="AQ78" s="175" t="s">
        <v>197</v>
      </c>
      <c r="AS78" s="175" t="s">
        <v>201</v>
      </c>
    </row>
    <row r="79" spans="1:45" ht="18.75" customHeight="1">
      <c r="B79" s="197"/>
      <c r="D79" s="189" t="b">
        <v>0</v>
      </c>
      <c r="E79" s="205">
        <f>IF(D79=FALSE,2,1)</f>
        <v>2</v>
      </c>
      <c r="F79" s="4"/>
      <c r="G79" s="18"/>
      <c r="I79" s="19"/>
      <c r="K79" s="136"/>
      <c r="L79" s="136"/>
      <c r="M79" s="136"/>
      <c r="N79" s="136"/>
      <c r="O79" s="136"/>
      <c r="W79" s="99"/>
      <c r="X79" s="99"/>
      <c r="Y79" s="99"/>
      <c r="Z79" s="99"/>
      <c r="AA79" s="99"/>
      <c r="AB79" s="99"/>
      <c r="AC79" s="99"/>
      <c r="AD79" s="99"/>
      <c r="AE79" s="99"/>
      <c r="AF79" s="99"/>
      <c r="AG79" s="126"/>
      <c r="AK79" s="153"/>
      <c r="AQ79" s="131"/>
    </row>
    <row r="80" spans="1:45" ht="18.75" customHeight="1">
      <c r="B80" s="197" t="b">
        <v>0</v>
      </c>
      <c r="D80" s="199"/>
      <c r="E80" s="206">
        <f>SUM(E77:E79)</f>
        <v>6</v>
      </c>
      <c r="F80" s="4"/>
      <c r="G80" s="18"/>
      <c r="I80" s="19"/>
      <c r="K80" s="137"/>
      <c r="L80" s="137"/>
      <c r="M80" s="137"/>
      <c r="N80" s="137"/>
      <c r="P80" s="64" t="str">
        <f>IF(B80=TRUE,"■","□")</f>
        <v>□</v>
      </c>
      <c r="Q80" s="137" t="s">
        <v>168</v>
      </c>
      <c r="R80" s="137"/>
      <c r="S80" s="137"/>
      <c r="T80" s="137"/>
      <c r="U80" s="137"/>
      <c r="V80" s="137"/>
      <c r="W80" s="137"/>
      <c r="X80" s="137"/>
      <c r="Y80" s="137"/>
      <c r="Z80" s="137"/>
      <c r="AA80" s="137"/>
      <c r="AB80" s="137"/>
      <c r="AC80" s="137"/>
      <c r="AD80" s="137"/>
      <c r="AE80" s="137"/>
      <c r="AF80" s="137"/>
      <c r="AG80" s="98"/>
      <c r="AK80" s="153"/>
      <c r="AQ80" s="175"/>
    </row>
    <row r="81" spans="1:37" ht="18.75" customHeight="1">
      <c r="B81" s="197">
        <f>IF(B80=FALSE,2,1)</f>
        <v>2</v>
      </c>
      <c r="C81" s="188" t="b">
        <v>0</v>
      </c>
      <c r="F81" s="4"/>
      <c r="G81" s="18"/>
      <c r="I81" s="19"/>
      <c r="K81" s="137"/>
      <c r="L81" s="137"/>
      <c r="M81" s="137"/>
      <c r="N81" s="137"/>
      <c r="O81" s="138"/>
      <c r="Q81" s="137"/>
      <c r="R81" s="137"/>
      <c r="S81" s="137"/>
      <c r="T81" s="137"/>
      <c r="U81" s="137"/>
      <c r="V81" s="137"/>
      <c r="W81" s="137"/>
      <c r="X81" s="137"/>
      <c r="Y81" s="137"/>
      <c r="Z81" s="137"/>
      <c r="AA81" s="137"/>
      <c r="AB81" s="137"/>
      <c r="AC81" s="137"/>
      <c r="AD81" s="137"/>
      <c r="AE81" s="137"/>
      <c r="AF81" s="137"/>
      <c r="AG81" s="98"/>
      <c r="AK81" s="153"/>
    </row>
    <row r="82" spans="1:37">
      <c r="B82" s="197" t="b">
        <v>0</v>
      </c>
      <c r="E82" s="15" t="s">
        <v>210</v>
      </c>
      <c r="F82" s="4"/>
      <c r="G82" s="18"/>
      <c r="I82" s="19"/>
      <c r="K82" s="138"/>
      <c r="L82" s="138"/>
      <c r="M82" s="138"/>
      <c r="N82" s="138"/>
      <c r="O82" s="138"/>
      <c r="P82" s="64" t="str">
        <f>IF(B82=TRUE,"■","□")</f>
        <v>□</v>
      </c>
      <c r="Q82" s="137" t="s">
        <v>195</v>
      </c>
      <c r="R82" s="99"/>
      <c r="S82" s="99"/>
      <c r="T82" s="99"/>
      <c r="U82" s="99"/>
      <c r="V82" s="99"/>
      <c r="X82" s="99"/>
      <c r="Y82" s="99"/>
      <c r="Z82" s="99"/>
      <c r="AA82" s="139" t="str">
        <f>IF(A5=2,IF(A70=2,IF(B82=TRUE,"⇐5～7地域では選択できません。",""),IF(B82=TRUE,"⇐選択不要です。","")),"")</f>
        <v/>
      </c>
      <c r="AB82" s="99"/>
      <c r="AC82" s="99"/>
      <c r="AD82" s="99"/>
      <c r="AE82" s="99"/>
      <c r="AF82" s="99"/>
      <c r="AG82" s="126"/>
      <c r="AK82" s="153">
        <f>IF(A5=2,IF(A70=2,IF(B82=TRUE,1,0),IF(B82=TRUE,1,0)),0)</f>
        <v>0</v>
      </c>
    </row>
    <row r="83" spans="1:37" ht="18.75" customHeight="1">
      <c r="B83" s="197">
        <f>IF(B82=FALSE,2,1)</f>
        <v>2</v>
      </c>
      <c r="F83" s="4"/>
      <c r="G83" s="18"/>
      <c r="I83" s="19"/>
      <c r="M83" s="311" t="s">
        <v>86</v>
      </c>
      <c r="N83" s="311"/>
      <c r="P83" s="64" t="str">
        <f>IF(A70=2,"■","□")</f>
        <v>□</v>
      </c>
      <c r="Q83" s="137" t="s">
        <v>169</v>
      </c>
      <c r="R83" s="137"/>
      <c r="S83" s="137"/>
      <c r="T83" s="137"/>
      <c r="U83" s="137"/>
      <c r="V83" s="137"/>
      <c r="W83" s="137"/>
      <c r="X83" s="137"/>
      <c r="Y83" s="137"/>
      <c r="Z83" s="137"/>
      <c r="AA83" s="137"/>
      <c r="AB83" s="137"/>
      <c r="AC83" s="137"/>
      <c r="AD83" s="137"/>
      <c r="AE83" s="137"/>
      <c r="AF83" s="137"/>
      <c r="AG83" s="98"/>
      <c r="AK83" s="153"/>
    </row>
    <row r="84" spans="1:37">
      <c r="B84" s="194">
        <f>B76+B81+B83</f>
        <v>6</v>
      </c>
      <c r="F84" s="4"/>
      <c r="G84" s="18"/>
      <c r="I84" s="19"/>
      <c r="Q84" s="137"/>
      <c r="R84" s="137"/>
      <c r="S84" s="137"/>
      <c r="T84" s="137"/>
      <c r="U84" s="137"/>
      <c r="V84" s="137"/>
      <c r="W84" s="137"/>
      <c r="X84" s="137"/>
      <c r="Y84" s="137"/>
      <c r="Z84" s="137"/>
      <c r="AA84" s="137"/>
      <c r="AB84" s="137"/>
      <c r="AC84" s="137"/>
      <c r="AD84" s="137"/>
      <c r="AE84" s="137"/>
      <c r="AF84" s="137"/>
      <c r="AG84" s="98"/>
      <c r="AK84" s="153"/>
    </row>
    <row r="85" spans="1:37" ht="19.5">
      <c r="F85" s="4"/>
      <c r="G85" s="20"/>
      <c r="H85" s="12"/>
      <c r="I85" s="22"/>
      <c r="J85" s="143" t="str">
        <f>IF(A70=3,"●","○")</f>
        <v>●</v>
      </c>
      <c r="K85" s="144" t="s">
        <v>170</v>
      </c>
      <c r="L85" s="108"/>
      <c r="M85" s="108"/>
      <c r="N85" s="108"/>
      <c r="O85" s="108"/>
      <c r="P85" s="108"/>
      <c r="Q85" s="141"/>
      <c r="R85" s="141"/>
      <c r="S85" s="141"/>
      <c r="T85" s="141"/>
      <c r="U85" s="141"/>
      <c r="V85" s="141"/>
      <c r="W85" s="141"/>
      <c r="X85" s="141"/>
      <c r="Y85" s="141"/>
      <c r="Z85" s="141"/>
      <c r="AA85" s="141"/>
      <c r="AB85" s="141"/>
      <c r="AC85" s="141"/>
      <c r="AD85" s="141"/>
      <c r="AE85" s="141"/>
      <c r="AF85" s="141"/>
      <c r="AG85" s="142"/>
      <c r="AK85" s="153"/>
    </row>
    <row r="86" spans="1:37">
      <c r="F86" s="4"/>
      <c r="G86" s="16"/>
      <c r="H86" s="8"/>
      <c r="I86" s="17"/>
      <c r="J86" s="28"/>
      <c r="K86" s="97" t="s">
        <v>97</v>
      </c>
      <c r="L86" s="26"/>
      <c r="M86" s="26"/>
      <c r="N86" s="26"/>
      <c r="O86" s="26"/>
      <c r="P86" s="26"/>
      <c r="Q86" s="26"/>
      <c r="R86" s="26"/>
      <c r="S86" s="8"/>
      <c r="T86" s="8"/>
      <c r="U86" s="8"/>
      <c r="V86" s="8"/>
      <c r="W86" s="8"/>
      <c r="X86" s="8"/>
      <c r="Y86" s="8"/>
      <c r="Z86" s="8"/>
      <c r="AA86" s="8"/>
      <c r="AB86" s="8"/>
      <c r="AC86" s="8"/>
      <c r="AD86" s="8"/>
      <c r="AE86" s="8"/>
      <c r="AF86" s="8"/>
      <c r="AG86" s="17"/>
      <c r="AK86" s="153"/>
    </row>
    <row r="87" spans="1:37">
      <c r="A87" s="188">
        <v>2</v>
      </c>
      <c r="B87" s="188" t="b">
        <v>1</v>
      </c>
      <c r="F87" s="19"/>
      <c r="G87" s="308" t="s">
        <v>93</v>
      </c>
      <c r="H87" s="309"/>
      <c r="I87" s="310"/>
      <c r="J87" s="24" t="str">
        <f>IF(A87=1,"●","○")</f>
        <v>○</v>
      </c>
      <c r="K87" s="67" t="s">
        <v>208</v>
      </c>
      <c r="L87" s="175"/>
      <c r="M87" s="175"/>
      <c r="N87" s="175"/>
      <c r="O87" s="178"/>
      <c r="P87" s="175"/>
      <c r="Q87" s="137"/>
      <c r="R87" s="137"/>
      <c r="S87" s="137"/>
      <c r="T87" s="137"/>
      <c r="U87" s="312" t="s">
        <v>209</v>
      </c>
      <c r="V87" s="312"/>
      <c r="W87" s="312"/>
      <c r="X87" s="312"/>
      <c r="Y87" s="312"/>
      <c r="Z87" s="312"/>
      <c r="AA87" s="312"/>
      <c r="AB87" s="312"/>
      <c r="AC87" s="312"/>
      <c r="AD87" s="312"/>
      <c r="AE87" s="312"/>
      <c r="AF87" s="312"/>
      <c r="AG87" s="313"/>
      <c r="AK87" s="153"/>
    </row>
    <row r="88" spans="1:37">
      <c r="B88" s="188" t="b">
        <v>1</v>
      </c>
      <c r="F88" s="4"/>
      <c r="G88" s="257" t="s">
        <v>71</v>
      </c>
      <c r="H88" s="258"/>
      <c r="I88" s="259"/>
      <c r="J88" s="24" t="str">
        <f>IF(A87=2,"●","○")</f>
        <v>●</v>
      </c>
      <c r="K88" s="67" t="s">
        <v>172</v>
      </c>
      <c r="L88" s="175"/>
      <c r="M88" s="175"/>
      <c r="N88" s="175"/>
      <c r="O88" s="178"/>
      <c r="P88" s="175"/>
      <c r="Q88" s="175"/>
      <c r="R88" s="175"/>
      <c r="AG88" s="19"/>
      <c r="AK88" s="153"/>
    </row>
    <row r="89" spans="1:37">
      <c r="F89" s="4"/>
      <c r="G89" s="257"/>
      <c r="H89" s="258"/>
      <c r="I89" s="259"/>
      <c r="J89" s="24" t="str">
        <f>IF(A87=3,"●","○")</f>
        <v>○</v>
      </c>
      <c r="K89" s="67" t="s">
        <v>171</v>
      </c>
      <c r="L89" s="175"/>
      <c r="M89" s="175"/>
      <c r="N89" s="175"/>
      <c r="O89" s="175"/>
      <c r="P89" s="175"/>
      <c r="Q89" s="175"/>
      <c r="R89" s="175"/>
      <c r="AG89" s="147"/>
      <c r="AK89" s="153"/>
    </row>
    <row r="90" spans="1:37">
      <c r="B90" s="188" t="b">
        <v>0</v>
      </c>
      <c r="F90" s="4"/>
      <c r="G90" s="257"/>
      <c r="H90" s="258"/>
      <c r="I90" s="259"/>
      <c r="J90" s="24" t="str">
        <f>IF(A87=4,"●","○")</f>
        <v>○</v>
      </c>
      <c r="K90" s="67" t="s">
        <v>100</v>
      </c>
      <c r="L90" s="179"/>
      <c r="M90" s="179"/>
      <c r="N90" s="179"/>
      <c r="O90" s="178"/>
      <c r="P90" s="175"/>
      <c r="Q90" s="175"/>
      <c r="R90" s="175"/>
      <c r="AG90" s="19"/>
      <c r="AK90" s="153"/>
    </row>
    <row r="91" spans="1:37">
      <c r="B91" s="188" t="b">
        <v>1</v>
      </c>
      <c r="F91" s="4"/>
      <c r="G91" s="18"/>
      <c r="J91" s="145"/>
      <c r="K91" s="146"/>
      <c r="L91" s="146"/>
      <c r="M91" s="146"/>
      <c r="N91" s="146"/>
      <c r="O91" s="71"/>
      <c r="P91" s="12"/>
      <c r="Q91" s="12"/>
      <c r="R91" s="12"/>
      <c r="S91" s="12"/>
      <c r="T91" s="12"/>
      <c r="U91" s="12"/>
      <c r="V91" s="12"/>
      <c r="W91" s="12"/>
      <c r="X91" s="12"/>
      <c r="Y91" s="12"/>
      <c r="Z91" s="12"/>
      <c r="AA91" s="12"/>
      <c r="AB91" s="12"/>
      <c r="AC91" s="12"/>
      <c r="AD91" s="12"/>
      <c r="AE91" s="12"/>
      <c r="AF91" s="12"/>
      <c r="AG91" s="22"/>
      <c r="AK91" s="153"/>
    </row>
    <row r="92" spans="1:37">
      <c r="F92" s="4"/>
      <c r="G92" s="16"/>
      <c r="H92" s="8"/>
      <c r="I92" s="17"/>
      <c r="J92" s="16"/>
      <c r="K92" s="8"/>
      <c r="L92" s="8"/>
      <c r="M92" s="8"/>
      <c r="N92" s="8"/>
      <c r="O92" s="8"/>
      <c r="P92" s="8"/>
      <c r="Q92" s="8"/>
      <c r="R92" s="8"/>
      <c r="S92" s="8"/>
      <c r="T92" s="8"/>
      <c r="U92" s="8"/>
      <c r="V92" s="8"/>
      <c r="W92" s="8"/>
      <c r="X92" s="8"/>
      <c r="Y92" s="8"/>
      <c r="Z92" s="8"/>
      <c r="AA92" s="8"/>
      <c r="AB92" s="8"/>
      <c r="AC92" s="8"/>
      <c r="AD92" s="8"/>
      <c r="AE92" s="8"/>
      <c r="AF92" s="8"/>
      <c r="AG92" s="17"/>
      <c r="AK92" s="153"/>
    </row>
    <row r="93" spans="1:37">
      <c r="A93" s="188">
        <v>3</v>
      </c>
      <c r="F93" s="4"/>
      <c r="G93" s="18"/>
      <c r="I93" s="19"/>
      <c r="J93" s="24" t="str">
        <f>IF(A93=1,"●","○")</f>
        <v>○</v>
      </c>
      <c r="K93" s="180" t="s">
        <v>202</v>
      </c>
      <c r="L93" s="181"/>
      <c r="M93" s="181"/>
      <c r="N93" s="181"/>
      <c r="O93" s="181"/>
      <c r="P93" s="181"/>
      <c r="Q93" s="181"/>
      <c r="R93" s="181"/>
      <c r="S93" s="181"/>
      <c r="T93" s="118"/>
      <c r="U93" s="118"/>
      <c r="V93" s="67"/>
      <c r="W93" s="118"/>
      <c r="X93" s="118"/>
      <c r="Y93" s="303">
        <f>IF(A5=1,81.3,77.8)</f>
        <v>77.8</v>
      </c>
      <c r="Z93" s="303"/>
      <c r="AA93" s="67" t="s">
        <v>174</v>
      </c>
      <c r="AG93" s="19"/>
      <c r="AK93" s="153"/>
    </row>
    <row r="94" spans="1:37">
      <c r="A94" s="188" t="b">
        <v>0</v>
      </c>
      <c r="F94" s="4"/>
      <c r="G94" s="308" t="s">
        <v>104</v>
      </c>
      <c r="H94" s="309"/>
      <c r="I94" s="310"/>
      <c r="J94" s="24" t="str">
        <f>IF(A93=2,"●","○")</f>
        <v>○</v>
      </c>
      <c r="K94" s="180" t="s">
        <v>203</v>
      </c>
      <c r="L94" s="181"/>
      <c r="M94" s="181"/>
      <c r="N94" s="181"/>
      <c r="O94" s="181"/>
      <c r="P94" s="181"/>
      <c r="Q94" s="181"/>
      <c r="R94" s="181"/>
      <c r="S94" s="181"/>
      <c r="T94" s="118"/>
      <c r="U94" s="118"/>
      <c r="V94" s="118"/>
      <c r="W94" s="118"/>
      <c r="X94" s="118"/>
      <c r="Y94" s="303">
        <f>IF(A5=1,83.7,78.2)</f>
        <v>78.2</v>
      </c>
      <c r="Z94" s="303"/>
      <c r="AA94" s="67" t="s">
        <v>174</v>
      </c>
      <c r="AG94" s="19"/>
      <c r="AK94" s="153"/>
    </row>
    <row r="95" spans="1:37">
      <c r="A95" s="188" t="b">
        <v>0</v>
      </c>
      <c r="F95" s="4"/>
      <c r="G95" s="257" t="s">
        <v>71</v>
      </c>
      <c r="H95" s="258"/>
      <c r="I95" s="259"/>
      <c r="J95" s="24" t="str">
        <f>IF(A93=3,"●","○")</f>
        <v>●</v>
      </c>
      <c r="K95" s="180" t="s">
        <v>204</v>
      </c>
      <c r="L95" s="181"/>
      <c r="M95" s="181"/>
      <c r="N95" s="181"/>
      <c r="O95" s="181"/>
      <c r="P95" s="181"/>
      <c r="Q95" s="181"/>
      <c r="R95" s="181"/>
      <c r="S95" s="181"/>
      <c r="T95" s="118"/>
      <c r="U95" s="118"/>
      <c r="V95" s="67" t="str">
        <f>IF(A5=1,"のJIS効率2.9以上のもの","")</f>
        <v/>
      </c>
      <c r="W95" s="67"/>
      <c r="X95" s="118"/>
      <c r="Z95" s="67"/>
      <c r="AG95" s="19"/>
      <c r="AK95" s="153"/>
    </row>
    <row r="96" spans="1:37">
      <c r="F96" s="4"/>
      <c r="G96" s="257"/>
      <c r="H96" s="258"/>
      <c r="I96" s="259"/>
      <c r="J96" s="148"/>
      <c r="K96" s="67"/>
      <c r="L96" s="67"/>
      <c r="M96" s="67"/>
      <c r="N96" s="67"/>
      <c r="O96" s="69"/>
      <c r="P96" s="69"/>
      <c r="Q96" s="69"/>
      <c r="R96" s="69"/>
      <c r="S96" s="69"/>
      <c r="T96" s="69"/>
      <c r="U96" s="69"/>
      <c r="V96" s="69"/>
      <c r="W96" s="69"/>
      <c r="X96" s="69"/>
      <c r="Y96" s="69"/>
      <c r="Z96" s="69"/>
      <c r="AA96" s="69"/>
      <c r="AB96" s="69"/>
      <c r="AC96" s="69"/>
      <c r="AD96" s="69"/>
      <c r="AE96" s="69"/>
      <c r="AF96" s="69"/>
      <c r="AG96" s="102"/>
      <c r="AK96" s="153"/>
    </row>
    <row r="97" spans="1:37" ht="18.75" customHeight="1">
      <c r="F97" s="4"/>
      <c r="G97" s="345"/>
      <c r="H97" s="346"/>
      <c r="I97" s="347"/>
      <c r="J97" s="18"/>
      <c r="K97" s="68"/>
      <c r="L97" s="99"/>
      <c r="M97" s="99"/>
      <c r="N97" s="99"/>
      <c r="O97" s="99"/>
      <c r="P97" s="99"/>
      <c r="Q97" s="99"/>
      <c r="R97" s="99"/>
      <c r="S97" s="99"/>
      <c r="T97" s="99"/>
      <c r="U97" s="99"/>
      <c r="V97" s="99"/>
      <c r="W97" s="99"/>
      <c r="X97" s="64"/>
      <c r="Y97" s="67"/>
      <c r="Z97" s="99"/>
      <c r="AA97" s="99"/>
      <c r="AB97" s="99"/>
      <c r="AC97" s="99"/>
      <c r="AD97" s="99"/>
      <c r="AE97" s="99"/>
      <c r="AF97" s="99"/>
      <c r="AG97" s="126"/>
      <c r="AK97" s="153"/>
    </row>
    <row r="98" spans="1:37">
      <c r="F98" s="4"/>
      <c r="G98" s="348"/>
      <c r="H98" s="349"/>
      <c r="I98" s="350"/>
      <c r="J98" s="20"/>
      <c r="K98" s="129"/>
      <c r="L98" s="127"/>
      <c r="M98" s="127"/>
      <c r="N98" s="127"/>
      <c r="O98" s="127"/>
      <c r="P98" s="127"/>
      <c r="Q98" s="127"/>
      <c r="R98" s="127"/>
      <c r="S98" s="127"/>
      <c r="T98" s="127"/>
      <c r="U98" s="127"/>
      <c r="V98" s="127"/>
      <c r="W98" s="127"/>
      <c r="X98" s="127"/>
      <c r="Y98" s="127"/>
      <c r="Z98" s="127"/>
      <c r="AA98" s="127"/>
      <c r="AB98" s="127"/>
      <c r="AC98" s="127"/>
      <c r="AD98" s="127"/>
      <c r="AE98" s="127"/>
      <c r="AF98" s="127"/>
      <c r="AG98" s="128"/>
      <c r="AK98" s="153"/>
    </row>
    <row r="99" spans="1:37">
      <c r="A99" s="188" t="b">
        <v>0</v>
      </c>
      <c r="F99" s="4"/>
      <c r="G99" s="284" t="s">
        <v>110</v>
      </c>
      <c r="H99" s="285"/>
      <c r="I99" s="286"/>
      <c r="J99" s="64" t="str">
        <f>IF(A99=TRUE,"■","□")</f>
        <v>□</v>
      </c>
      <c r="K99" s="67" t="s">
        <v>173</v>
      </c>
      <c r="P99" s="8"/>
      <c r="Q99" s="8"/>
      <c r="R99" s="8"/>
      <c r="S99" s="8"/>
      <c r="T99" s="8"/>
      <c r="U99" s="8"/>
      <c r="V99" s="8"/>
      <c r="W99" s="8"/>
      <c r="X99" s="8"/>
      <c r="Y99" s="8"/>
      <c r="Z99" s="8"/>
      <c r="AA99" s="8"/>
      <c r="AB99" s="8"/>
      <c r="AC99" s="8"/>
      <c r="AD99" s="8"/>
      <c r="AE99" s="8"/>
      <c r="AF99" s="8"/>
      <c r="AG99" s="17"/>
      <c r="AK99" s="153"/>
    </row>
    <row r="100" spans="1:37">
      <c r="F100" s="4"/>
      <c r="G100" s="339" t="str">
        <f>IF(A99=FALSE,"未選択！","")</f>
        <v>未選択！</v>
      </c>
      <c r="H100" s="340"/>
      <c r="I100" s="341"/>
      <c r="AG100" s="19"/>
      <c r="AK100" s="153"/>
    </row>
    <row r="101" spans="1:37">
      <c r="F101" s="4"/>
      <c r="G101" s="342"/>
      <c r="H101" s="343"/>
      <c r="I101" s="344"/>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22"/>
      <c r="AK101" s="153">
        <f>IF(A99=FALSE,1,0)</f>
        <v>1</v>
      </c>
    </row>
    <row r="102" spans="1:37">
      <c r="F102" s="4"/>
      <c r="AK102" s="153"/>
    </row>
    <row r="103" spans="1:37" ht="18.75" customHeight="1">
      <c r="F103" s="4"/>
      <c r="G103" s="183" t="s">
        <v>206</v>
      </c>
      <c r="H103" s="183"/>
      <c r="I103" s="183"/>
      <c r="J103" s="183"/>
      <c r="K103" s="183"/>
      <c r="L103" s="183"/>
      <c r="M103" s="183"/>
      <c r="N103" s="183"/>
      <c r="O103" s="183"/>
      <c r="P103" s="183"/>
      <c r="Q103" s="183"/>
      <c r="R103" s="183"/>
      <c r="S103" s="183"/>
      <c r="T103" s="183"/>
      <c r="U103" s="183"/>
      <c r="V103" s="183"/>
      <c r="W103" s="184"/>
      <c r="X103" s="184"/>
      <c r="Y103" s="184"/>
      <c r="Z103" s="184"/>
      <c r="AA103" s="184"/>
      <c r="AB103" s="184"/>
      <c r="AC103" s="184"/>
      <c r="AD103" s="184"/>
      <c r="AE103" s="184"/>
      <c r="AF103" s="184"/>
      <c r="AG103" s="182"/>
      <c r="AK103" s="153"/>
    </row>
    <row r="104" spans="1:37" ht="18.75" customHeight="1">
      <c r="F104" s="4"/>
      <c r="G104" s="183"/>
      <c r="H104" s="183"/>
      <c r="I104" s="183"/>
      <c r="J104" s="183"/>
      <c r="K104" s="183"/>
      <c r="L104" s="183"/>
      <c r="M104" s="183"/>
      <c r="N104" s="183"/>
      <c r="O104" s="183"/>
      <c r="P104" s="183"/>
      <c r="Q104" s="183"/>
      <c r="R104" s="183"/>
      <c r="S104" s="183"/>
      <c r="T104" s="183"/>
      <c r="U104" s="183"/>
      <c r="V104" s="183"/>
      <c r="W104" s="184"/>
      <c r="X104" s="184"/>
      <c r="Y104" s="184"/>
      <c r="Z104" s="184"/>
      <c r="AA104" s="184"/>
      <c r="AB104" s="184"/>
      <c r="AC104" s="184"/>
      <c r="AD104" s="184"/>
      <c r="AE104" s="184"/>
      <c r="AF104" s="184"/>
      <c r="AG104" s="182"/>
      <c r="AK104" s="153"/>
    </row>
    <row r="105" spans="1:37">
      <c r="F105" s="4"/>
      <c r="G105" s="300" t="str">
        <f>IF(AK110&gt;0,"　警告！全シート内で指摘箇所があります修正してください！","　註：修正箇所はありませんが、図面等との整合性を確認してください。")</f>
        <v>　警告！全シート内で指摘箇所があります修正してください！</v>
      </c>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K105" s="153"/>
    </row>
    <row r="106" spans="1:37">
      <c r="F106" s="4"/>
      <c r="G106" s="104">
        <v>1</v>
      </c>
      <c r="H106" s="7" t="s">
        <v>113</v>
      </c>
      <c r="I106" s="8"/>
      <c r="J106" s="8"/>
      <c r="K106" s="8"/>
      <c r="L106" s="8"/>
      <c r="M106" s="8"/>
      <c r="N106" s="17"/>
      <c r="P106" s="351" t="s">
        <v>159</v>
      </c>
      <c r="Q106" s="351"/>
      <c r="R106" s="351"/>
      <c r="S106" s="351"/>
      <c r="T106" s="351"/>
      <c r="U106" s="352"/>
      <c r="V106" s="361" t="s">
        <v>158</v>
      </c>
      <c r="W106" s="362"/>
      <c r="X106" s="361" t="s">
        <v>30</v>
      </c>
      <c r="Y106" s="362"/>
      <c r="AK106" s="153"/>
    </row>
    <row r="107" spans="1:37" ht="18.75" customHeight="1" thickBot="1">
      <c r="A107" s="188" t="b">
        <f>IF(AI44=0,TRUE,FALSE)</f>
        <v>0</v>
      </c>
      <c r="C107" s="188" t="b">
        <v>0</v>
      </c>
      <c r="D107" s="188" t="b">
        <v>0</v>
      </c>
      <c r="F107" s="4"/>
      <c r="G107" s="20"/>
      <c r="H107" s="123"/>
      <c r="I107" s="12"/>
      <c r="J107" s="12"/>
      <c r="K107" s="12"/>
      <c r="L107" s="12"/>
      <c r="M107" s="12"/>
      <c r="N107" s="22"/>
      <c r="P107" s="351"/>
      <c r="Q107" s="351"/>
      <c r="R107" s="351"/>
      <c r="S107" s="351"/>
      <c r="T107" s="351"/>
      <c r="U107" s="352"/>
      <c r="V107" s="25" t="str">
        <f>IF(AI44=0,"■","□")</f>
        <v>□</v>
      </c>
      <c r="W107" s="22"/>
      <c r="X107" s="25" t="str">
        <f>IF(AI44&gt;0,"■","□")</f>
        <v>■</v>
      </c>
      <c r="Y107" s="22"/>
      <c r="AK107" s="153"/>
    </row>
    <row r="108" spans="1:37" ht="19.5" thickBot="1">
      <c r="C108" s="188">
        <f>IF(C107=TRUE,1,2)</f>
        <v>2</v>
      </c>
      <c r="D108" s="188">
        <f>IF(D107=TRUE,1,2)</f>
        <v>2</v>
      </c>
      <c r="F108" s="4"/>
      <c r="G108" s="105">
        <v>2</v>
      </c>
      <c r="H108" s="335" t="s">
        <v>114</v>
      </c>
      <c r="I108" s="335"/>
      <c r="J108" s="335"/>
      <c r="K108" s="335"/>
      <c r="L108" s="335"/>
      <c r="M108" s="335"/>
      <c r="N108" s="336"/>
      <c r="P108" s="351" t="s">
        <v>159</v>
      </c>
      <c r="Q108" s="351"/>
      <c r="R108" s="351"/>
      <c r="S108" s="351"/>
      <c r="T108" s="351"/>
      <c r="U108" s="352"/>
      <c r="V108" s="359" t="s">
        <v>158</v>
      </c>
      <c r="W108" s="360"/>
      <c r="X108" s="359" t="s">
        <v>30</v>
      </c>
      <c r="Y108" s="360"/>
      <c r="AK108" s="169">
        <f>SUM(AK73:AK107)</f>
        <v>1</v>
      </c>
    </row>
    <row r="109" spans="1:37" ht="18.75" customHeight="1" thickBot="1">
      <c r="A109" s="188" t="b">
        <f>IF(AI66=0,TRUE,FALSE)</f>
        <v>0</v>
      </c>
      <c r="C109" s="188" t="b">
        <v>0</v>
      </c>
      <c r="D109" s="188" t="b">
        <v>0</v>
      </c>
      <c r="F109" s="4"/>
      <c r="G109" s="20"/>
      <c r="H109" s="337"/>
      <c r="I109" s="337"/>
      <c r="J109" s="337"/>
      <c r="K109" s="337"/>
      <c r="L109" s="337"/>
      <c r="M109" s="337"/>
      <c r="N109" s="338"/>
      <c r="P109" s="351"/>
      <c r="Q109" s="351"/>
      <c r="R109" s="351"/>
      <c r="S109" s="351"/>
      <c r="T109" s="351"/>
      <c r="U109" s="352"/>
      <c r="V109" s="25" t="str">
        <f>IF(AI66=0,"■","□")</f>
        <v>□</v>
      </c>
      <c r="W109" s="22"/>
      <c r="X109" s="25" t="str">
        <f>IF(AI66&gt;0,"■","□")</f>
        <v>■</v>
      </c>
      <c r="Y109" s="22"/>
      <c r="AC109" s="65"/>
      <c r="AD109" s="65"/>
    </row>
    <row r="110" spans="1:37" ht="18.75" customHeight="1" thickBot="1">
      <c r="C110" s="188">
        <f>IF(C109=TRUE,1,2)</f>
        <v>2</v>
      </c>
      <c r="D110" s="188">
        <f>IF(D109=TRUE,1,2)</f>
        <v>2</v>
      </c>
      <c r="F110" s="4"/>
      <c r="AC110" s="302" t="s">
        <v>186</v>
      </c>
      <c r="AD110" s="302"/>
      <c r="AE110" s="302"/>
      <c r="AK110" s="171">
        <f>AI44+AI66+AK108</f>
        <v>15</v>
      </c>
    </row>
    <row r="111" spans="1:37" ht="18.75" customHeight="1">
      <c r="F111" s="4"/>
      <c r="H111" s="124"/>
      <c r="I111" s="124"/>
      <c r="J111" s="124"/>
      <c r="K111" s="124"/>
      <c r="L111" s="124"/>
      <c r="M111" s="124"/>
      <c r="N111" s="124"/>
      <c r="AC111" s="301" t="str">
        <f>IF(AND(A107=TRUE,A109=TRUE,A114=TRUE),"「適合」","―")</f>
        <v>―</v>
      </c>
      <c r="AD111" s="301"/>
      <c r="AE111" s="301"/>
    </row>
    <row r="112" spans="1:37">
      <c r="F112" s="4"/>
      <c r="G112" s="124"/>
      <c r="H112" s="124"/>
      <c r="I112" s="124"/>
      <c r="J112" s="124"/>
      <c r="K112" s="124"/>
      <c r="L112" s="124"/>
      <c r="M112" s="124"/>
      <c r="N112" s="124"/>
      <c r="AC112" s="4" t="s">
        <v>152</v>
      </c>
    </row>
    <row r="113" spans="1:33">
      <c r="F113" s="4"/>
      <c r="P113" s="353" t="s">
        <v>118</v>
      </c>
      <c r="Q113" s="354"/>
      <c r="R113" s="354"/>
      <c r="S113" s="354"/>
      <c r="T113" s="354"/>
      <c r="U113" s="354"/>
      <c r="V113" s="75" t="s">
        <v>158</v>
      </c>
      <c r="W113" s="17"/>
      <c r="X113" s="361" t="s">
        <v>162</v>
      </c>
      <c r="Y113" s="362"/>
    </row>
    <row r="114" spans="1:33">
      <c r="A114" s="188" t="b">
        <f>IF(AK108=0,TRUE,FALSE)</f>
        <v>0</v>
      </c>
      <c r="C114" s="188" t="b">
        <v>0</v>
      </c>
      <c r="D114" s="188" t="b">
        <v>0</v>
      </c>
      <c r="F114" s="4"/>
      <c r="G114" s="106">
        <v>3</v>
      </c>
      <c r="H114" s="107" t="s">
        <v>115</v>
      </c>
      <c r="I114" s="108"/>
      <c r="J114" s="108"/>
      <c r="K114" s="108"/>
      <c r="L114" s="108"/>
      <c r="M114" s="108"/>
      <c r="N114" s="109"/>
      <c r="P114" s="355"/>
      <c r="Q114" s="356"/>
      <c r="R114" s="356"/>
      <c r="S114" s="356"/>
      <c r="T114" s="356"/>
      <c r="U114" s="356"/>
      <c r="V114" s="24" t="str">
        <f>IF(AK108=0,"■","□")</f>
        <v>□</v>
      </c>
      <c r="W114" s="19"/>
      <c r="X114" s="24" t="str">
        <f>IF(AK108&gt;0,"■","□")</f>
        <v>■</v>
      </c>
      <c r="Y114" s="19"/>
    </row>
    <row r="115" spans="1:33">
      <c r="C115" s="188">
        <f>IF(C114=TRUE,1,2)</f>
        <v>2</v>
      </c>
      <c r="D115" s="188">
        <f>IF(D114=TRUE,1,2)</f>
        <v>2</v>
      </c>
      <c r="F115" s="4"/>
      <c r="P115" s="357"/>
      <c r="Q115" s="358"/>
      <c r="R115" s="358"/>
      <c r="S115" s="358"/>
      <c r="T115" s="358"/>
      <c r="U115" s="358"/>
      <c r="V115" s="20"/>
      <c r="W115" s="22"/>
      <c r="X115" s="20"/>
      <c r="Y115" s="22"/>
    </row>
    <row r="116" spans="1:33" ht="18.75" customHeight="1" thickBot="1">
      <c r="F116" s="4"/>
    </row>
    <row r="117" spans="1:33" ht="18.75" customHeight="1" thickTop="1">
      <c r="F117" s="4"/>
      <c r="N117" s="297" t="s">
        <v>187</v>
      </c>
      <c r="O117" s="298"/>
      <c r="P117" s="298"/>
      <c r="Q117" s="298"/>
      <c r="R117" s="298"/>
      <c r="S117" s="298"/>
      <c r="T117" s="298"/>
      <c r="U117" s="298"/>
      <c r="V117" s="298"/>
      <c r="W117" s="298"/>
      <c r="X117" s="298"/>
      <c r="Y117" s="298"/>
      <c r="Z117" s="299"/>
    </row>
    <row r="118" spans="1:33">
      <c r="F118" s="4"/>
      <c r="N118" s="110"/>
      <c r="O118" s="333" t="str">
        <f>IF(AND(A107=TRUE,A109=TRUE,A114=TRUE),"■","□")</f>
        <v>□</v>
      </c>
      <c r="P118" s="333"/>
      <c r="Q118" s="331" t="s">
        <v>151</v>
      </c>
      <c r="R118" s="331"/>
      <c r="S118" s="331"/>
      <c r="U118" s="333" t="str">
        <f>IF(AND(A107=TRUE,A109=TRUE,A114=TRUE),"□","■")</f>
        <v>■</v>
      </c>
      <c r="V118" s="333"/>
      <c r="W118" s="331" t="s">
        <v>153</v>
      </c>
      <c r="X118" s="331"/>
      <c r="Y118" s="331"/>
      <c r="Z118" s="111"/>
    </row>
    <row r="119" spans="1:33">
      <c r="F119" s="4"/>
      <c r="N119" s="110"/>
      <c r="O119" s="333"/>
      <c r="P119" s="333"/>
      <c r="Q119" s="331"/>
      <c r="R119" s="331"/>
      <c r="S119" s="331"/>
      <c r="U119" s="333"/>
      <c r="V119" s="333"/>
      <c r="W119" s="331"/>
      <c r="X119" s="331"/>
      <c r="Y119" s="331"/>
      <c r="Z119" s="111"/>
    </row>
    <row r="120" spans="1:33" ht="19.5" thickBot="1">
      <c r="F120" s="4"/>
      <c r="N120" s="112"/>
      <c r="O120" s="334"/>
      <c r="P120" s="334"/>
      <c r="Q120" s="332"/>
      <c r="R120" s="332"/>
      <c r="S120" s="332"/>
      <c r="T120" s="113"/>
      <c r="U120" s="334"/>
      <c r="V120" s="334"/>
      <c r="W120" s="332"/>
      <c r="X120" s="332"/>
      <c r="Y120" s="332"/>
      <c r="Z120" s="114"/>
    </row>
    <row r="121" spans="1:33" ht="19.5" thickTop="1">
      <c r="F121" s="4"/>
      <c r="G121" s="207" t="s">
        <v>207</v>
      </c>
      <c r="H121" s="207"/>
      <c r="I121" s="208">
        <v>45280</v>
      </c>
      <c r="J121" s="208"/>
      <c r="K121" s="208"/>
      <c r="L121" s="208"/>
      <c r="M121" s="131" t="str">
        <f>S1</f>
        <v>ver2.33</v>
      </c>
      <c r="AD121" s="4" t="s">
        <v>157</v>
      </c>
    </row>
    <row r="122" spans="1:33" ht="18.75" customHeight="1">
      <c r="F122" s="4"/>
      <c r="G122" s="439" t="s">
        <v>188</v>
      </c>
      <c r="H122" s="439"/>
      <c r="I122" s="439"/>
      <c r="J122" s="439"/>
      <c r="K122" s="439"/>
      <c r="L122" s="439"/>
      <c r="M122" s="439"/>
      <c r="N122" s="439"/>
      <c r="O122" s="439"/>
      <c r="P122" s="439"/>
      <c r="Q122" s="439"/>
      <c r="R122" s="439"/>
      <c r="S122" s="439"/>
      <c r="T122" s="439"/>
      <c r="U122" s="439"/>
      <c r="V122" s="439"/>
      <c r="W122" s="439"/>
      <c r="X122" s="439"/>
      <c r="Y122" s="439"/>
      <c r="Z122" s="439"/>
      <c r="AA122" s="439"/>
      <c r="AB122" s="439"/>
      <c r="AC122" s="439"/>
      <c r="AD122" s="439"/>
      <c r="AE122" s="439"/>
      <c r="AF122" s="439"/>
      <c r="AG122" s="439"/>
    </row>
    <row r="123" spans="1:33">
      <c r="F123" s="4"/>
      <c r="G123" s="439"/>
      <c r="H123" s="439"/>
      <c r="I123" s="439"/>
      <c r="J123" s="439"/>
      <c r="K123" s="439"/>
      <c r="L123" s="439"/>
      <c r="M123" s="439"/>
      <c r="N123" s="439"/>
      <c r="O123" s="439"/>
      <c r="P123" s="439"/>
      <c r="Q123" s="439"/>
      <c r="R123" s="439"/>
      <c r="S123" s="439"/>
      <c r="T123" s="439"/>
      <c r="U123" s="439"/>
      <c r="V123" s="439"/>
      <c r="W123" s="439"/>
      <c r="X123" s="439"/>
      <c r="Y123" s="439"/>
      <c r="Z123" s="439"/>
      <c r="AA123" s="439"/>
      <c r="AB123" s="439"/>
      <c r="AC123" s="439"/>
      <c r="AD123" s="439"/>
      <c r="AE123" s="439"/>
      <c r="AF123" s="439"/>
      <c r="AG123" s="439"/>
    </row>
    <row r="124" spans="1:33">
      <c r="F124" s="4"/>
      <c r="G124" s="439"/>
      <c r="H124" s="439"/>
      <c r="I124" s="439"/>
      <c r="J124" s="439"/>
      <c r="K124" s="439"/>
      <c r="L124" s="439"/>
      <c r="M124" s="439"/>
      <c r="N124" s="439"/>
      <c r="O124" s="439"/>
      <c r="P124" s="439"/>
      <c r="Q124" s="439"/>
      <c r="R124" s="439"/>
      <c r="S124" s="439"/>
      <c r="T124" s="439"/>
      <c r="U124" s="439"/>
      <c r="V124" s="439"/>
      <c r="W124" s="439"/>
      <c r="X124" s="439"/>
      <c r="Y124" s="439"/>
      <c r="Z124" s="439"/>
      <c r="AA124" s="439"/>
      <c r="AB124" s="439"/>
      <c r="AC124" s="439"/>
      <c r="AD124" s="439"/>
      <c r="AE124" s="439"/>
      <c r="AF124" s="439"/>
      <c r="AG124" s="439"/>
    </row>
  </sheetData>
  <sheetProtection algorithmName="SHA-512" hashValue="9hG7JbS8F+QjgEnL78Rtut2NkwJZ6lC0myp5wvcUo5UYkvhme0DEtV2Q59RbVFCYSWDPTKdyEt2NVBEwn5jPLg==" saltValue="+4NUQGbAeYjnSvwhhWRy5Q==" spinCount="100000" sheet="1" selectLockedCells="1"/>
  <mergeCells count="225">
    <mergeCell ref="H69:AG69"/>
    <mergeCell ref="O57:P57"/>
    <mergeCell ref="Q57:U57"/>
    <mergeCell ref="V57:X57"/>
    <mergeCell ref="N61:S61"/>
    <mergeCell ref="T61:X61"/>
    <mergeCell ref="G42:J42"/>
    <mergeCell ref="K61:M64"/>
    <mergeCell ref="N62:X63"/>
    <mergeCell ref="G47:N47"/>
    <mergeCell ref="H52:I52"/>
    <mergeCell ref="K51:M53"/>
    <mergeCell ref="H64:I64"/>
    <mergeCell ref="AB51:AD53"/>
    <mergeCell ref="H51:J51"/>
    <mergeCell ref="H57:I57"/>
    <mergeCell ref="K54:M56"/>
    <mergeCell ref="Y52:AA52"/>
    <mergeCell ref="AE51:AE53"/>
    <mergeCell ref="AM56:AS56"/>
    <mergeCell ref="N51:S51"/>
    <mergeCell ref="T51:X51"/>
    <mergeCell ref="O54:P54"/>
    <mergeCell ref="Q54:U54"/>
    <mergeCell ref="V54:X54"/>
    <mergeCell ref="AC21:AD21"/>
    <mergeCell ref="V25:X25"/>
    <mergeCell ref="Q25:U25"/>
    <mergeCell ref="AC25:AD25"/>
    <mergeCell ref="Q29:U29"/>
    <mergeCell ref="V29:X29"/>
    <mergeCell ref="AC29:AD29"/>
    <mergeCell ref="N29:P29"/>
    <mergeCell ref="N33:P33"/>
    <mergeCell ref="Q33:U33"/>
    <mergeCell ref="V33:X33"/>
    <mergeCell ref="AC33:AD33"/>
    <mergeCell ref="N52:X53"/>
    <mergeCell ref="Y22:AA23"/>
    <mergeCell ref="AB22:AD23"/>
    <mergeCell ref="Q32:X32"/>
    <mergeCell ref="Y32:AA32"/>
    <mergeCell ref="AB32:AD32"/>
    <mergeCell ref="G122:AG124"/>
    <mergeCell ref="AA2:AB2"/>
    <mergeCell ref="X1:Z1"/>
    <mergeCell ref="U2:Z2"/>
    <mergeCell ref="G3:H4"/>
    <mergeCell ref="L3:AG3"/>
    <mergeCell ref="L4:AG4"/>
    <mergeCell ref="X106:Y106"/>
    <mergeCell ref="V106:W106"/>
    <mergeCell ref="V7:X8"/>
    <mergeCell ref="AE7:AG8"/>
    <mergeCell ref="Y7:AD8"/>
    <mergeCell ref="P7:U8"/>
    <mergeCell ref="G5:H6"/>
    <mergeCell ref="AF15:AF16"/>
    <mergeCell ref="AG15:AG16"/>
    <mergeCell ref="AE14:AG14"/>
    <mergeCell ref="M5:Q6"/>
    <mergeCell ref="O10:AG13"/>
    <mergeCell ref="AB5:AG6"/>
    <mergeCell ref="T5:X6"/>
    <mergeCell ref="Z5:AA6"/>
    <mergeCell ref="R5:S6"/>
    <mergeCell ref="G7:M8"/>
    <mergeCell ref="H10:N10"/>
    <mergeCell ref="Q22:X23"/>
    <mergeCell ref="G17:J20"/>
    <mergeCell ref="Q20:X20"/>
    <mergeCell ref="Y20:AA20"/>
    <mergeCell ref="AB20:AD20"/>
    <mergeCell ref="Q18:X19"/>
    <mergeCell ref="Y18:AA19"/>
    <mergeCell ref="G10:G11"/>
    <mergeCell ref="AB14:AD16"/>
    <mergeCell ref="Q14:AA16"/>
    <mergeCell ref="AB18:AD19"/>
    <mergeCell ref="K14:P16"/>
    <mergeCell ref="G14:J16"/>
    <mergeCell ref="G13:N13"/>
    <mergeCell ref="G21:J24"/>
    <mergeCell ref="Q24:X24"/>
    <mergeCell ref="Y24:AA24"/>
    <mergeCell ref="AB24:AD24"/>
    <mergeCell ref="Q39:X39"/>
    <mergeCell ref="Y39:AA39"/>
    <mergeCell ref="AB39:AD39"/>
    <mergeCell ref="Q34:X34"/>
    <mergeCell ref="AB34:AD34"/>
    <mergeCell ref="Y34:AA34"/>
    <mergeCell ref="AB37:AD38"/>
    <mergeCell ref="N36:P36"/>
    <mergeCell ref="L36:M36"/>
    <mergeCell ref="Y26:AA27"/>
    <mergeCell ref="AB26:AD27"/>
    <mergeCell ref="G35:J35"/>
    <mergeCell ref="G36:J36"/>
    <mergeCell ref="Y37:AA38"/>
    <mergeCell ref="Q36:U36"/>
    <mergeCell ref="V36:X36"/>
    <mergeCell ref="L33:M33"/>
    <mergeCell ref="G29:J30"/>
    <mergeCell ref="AC36:AD36"/>
    <mergeCell ref="G37:J38"/>
    <mergeCell ref="G34:J34"/>
    <mergeCell ref="G31:J32"/>
    <mergeCell ref="Q30:X31"/>
    <mergeCell ref="Y30:AA31"/>
    <mergeCell ref="G25:J28"/>
    <mergeCell ref="Q26:X27"/>
    <mergeCell ref="Q28:X28"/>
    <mergeCell ref="Y28:AA28"/>
    <mergeCell ref="AB28:AD28"/>
    <mergeCell ref="AE15:AE16"/>
    <mergeCell ref="O44:AG47"/>
    <mergeCell ref="H48:M48"/>
    <mergeCell ref="AE48:AG48"/>
    <mergeCell ref="AB48:AD50"/>
    <mergeCell ref="Y48:AA50"/>
    <mergeCell ref="N48:X50"/>
    <mergeCell ref="K49:M50"/>
    <mergeCell ref="H44:N44"/>
    <mergeCell ref="H45:N45"/>
    <mergeCell ref="H46:K46"/>
    <mergeCell ref="L46:N46"/>
    <mergeCell ref="H49:J50"/>
    <mergeCell ref="G39:J39"/>
    <mergeCell ref="AC17:AD17"/>
    <mergeCell ref="Q17:U17"/>
    <mergeCell ref="V17:X17"/>
    <mergeCell ref="Q21:U21"/>
    <mergeCell ref="V21:X21"/>
    <mergeCell ref="G48:G50"/>
    <mergeCell ref="AB42:AD42"/>
    <mergeCell ref="AB30:AD31"/>
    <mergeCell ref="Q37:X38"/>
    <mergeCell ref="Y41:AA41"/>
    <mergeCell ref="AB41:AD41"/>
    <mergeCell ref="Y62:AA62"/>
    <mergeCell ref="Y42:AA42"/>
    <mergeCell ref="AC57:AD57"/>
    <mergeCell ref="H58:J60"/>
    <mergeCell ref="N58:X59"/>
    <mergeCell ref="K57:M59"/>
    <mergeCell ref="Q118:S120"/>
    <mergeCell ref="O118:P120"/>
    <mergeCell ref="U118:V120"/>
    <mergeCell ref="W118:Y120"/>
    <mergeCell ref="G95:I96"/>
    <mergeCell ref="G94:I94"/>
    <mergeCell ref="G99:I99"/>
    <mergeCell ref="H108:N109"/>
    <mergeCell ref="G88:I90"/>
    <mergeCell ref="G100:I101"/>
    <mergeCell ref="G97:I98"/>
    <mergeCell ref="P106:U107"/>
    <mergeCell ref="P108:U109"/>
    <mergeCell ref="P113:U115"/>
    <mergeCell ref="X108:Y108"/>
    <mergeCell ref="X113:Y113"/>
    <mergeCell ref="V108:W108"/>
    <mergeCell ref="N117:Z117"/>
    <mergeCell ref="G105:AG105"/>
    <mergeCell ref="AC111:AE111"/>
    <mergeCell ref="AC110:AE110"/>
    <mergeCell ref="Y94:Z94"/>
    <mergeCell ref="Y93:Z93"/>
    <mergeCell ref="L75:O75"/>
    <mergeCell ref="Q74:T74"/>
    <mergeCell ref="Q78:S78"/>
    <mergeCell ref="K76:O77"/>
    <mergeCell ref="G87:I87"/>
    <mergeCell ref="M78:N78"/>
    <mergeCell ref="M83:N83"/>
    <mergeCell ref="U87:AG87"/>
    <mergeCell ref="P71:T71"/>
    <mergeCell ref="G71:I71"/>
    <mergeCell ref="G72:I73"/>
    <mergeCell ref="K73:O74"/>
    <mergeCell ref="AE25:AE28"/>
    <mergeCell ref="Z54:AA54"/>
    <mergeCell ref="Z57:AA57"/>
    <mergeCell ref="Z61:AA61"/>
    <mergeCell ref="V40:X40"/>
    <mergeCell ref="AC40:AD40"/>
    <mergeCell ref="Q41:X41"/>
    <mergeCell ref="G43:AG43"/>
    <mergeCell ref="K60:L60"/>
    <mergeCell ref="Y53:AA53"/>
    <mergeCell ref="G41:J41"/>
    <mergeCell ref="AB61:AD64"/>
    <mergeCell ref="H61:J61"/>
    <mergeCell ref="H62:I62"/>
    <mergeCell ref="H63:J63"/>
    <mergeCell ref="AE49:AE50"/>
    <mergeCell ref="G51:G60"/>
    <mergeCell ref="N55:X56"/>
    <mergeCell ref="H53:J53"/>
    <mergeCell ref="H56:J56"/>
    <mergeCell ref="G121:H121"/>
    <mergeCell ref="I121:L121"/>
    <mergeCell ref="G1:R2"/>
    <mergeCell ref="S1:T2"/>
    <mergeCell ref="AF49:AF50"/>
    <mergeCell ref="AG49:AG50"/>
    <mergeCell ref="G40:J40"/>
    <mergeCell ref="Z51:AA51"/>
    <mergeCell ref="L40:M40"/>
    <mergeCell ref="N40:P40"/>
    <mergeCell ref="Q40:U40"/>
    <mergeCell ref="G44:G45"/>
    <mergeCell ref="G61:G64"/>
    <mergeCell ref="G66:G68"/>
    <mergeCell ref="M66:AG68"/>
    <mergeCell ref="K17:P17"/>
    <mergeCell ref="K21:P21"/>
    <mergeCell ref="K25:P25"/>
    <mergeCell ref="AE61:AE64"/>
    <mergeCell ref="Y55:AA55"/>
    <mergeCell ref="Y56:AA56"/>
    <mergeCell ref="AB54:AD56"/>
    <mergeCell ref="Y58:AA58"/>
    <mergeCell ref="AB58:AD58"/>
  </mergeCells>
  <phoneticPr fontId="2"/>
  <dataValidations count="2">
    <dataValidation type="list" allowBlank="1" showInputMessage="1" showErrorMessage="1" sqref="V7" xr:uid="{E18332CC-EA31-46A1-ACC5-B16936AA4078}">
      <formula1>"都道府県,都,道,府,県"</formula1>
    </dataValidation>
    <dataValidation type="list" allowBlank="1" showInputMessage="1" showErrorMessage="1" sqref="AE7" xr:uid="{09B9BE72-5243-4C35-9544-ADA47757C040}">
      <formula1>"市区町村,市,区,町,村"</formula1>
    </dataValidation>
  </dataValidations>
  <pageMargins left="0.70866141732283472" right="0.15748031496062992" top="0.55118110236220474" bottom="0.15748031496062992" header="0.31496062992125984" footer="0.31496062992125984"/>
  <pageSetup paperSize="9" orientation="portrait" r:id="rId1"/>
  <rowBreaks count="2" manualBreakCount="2">
    <brk id="43" min="6" max="32" man="1"/>
    <brk id="85" min="6" max="32" man="1"/>
  </rowBreaks>
  <colBreaks count="1" manualBreakCount="1">
    <brk id="6" min="43" max="12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print="0" autoFill="0" autoLine="0" autoPict="0">
                <anchor moveWithCells="1">
                  <from>
                    <xdr:col>10</xdr:col>
                    <xdr:colOff>19050</xdr:colOff>
                    <xdr:row>16</xdr:row>
                    <xdr:rowOff>190500</xdr:rowOff>
                  </from>
                  <to>
                    <xdr:col>11</xdr:col>
                    <xdr:colOff>47625</xdr:colOff>
                    <xdr:row>18</xdr:row>
                    <xdr:rowOff>38100</xdr:rowOff>
                  </to>
                </anchor>
              </controlPr>
            </control>
          </mc:Choice>
        </mc:AlternateContent>
        <mc:AlternateContent xmlns:mc="http://schemas.openxmlformats.org/markup-compatibility/2006">
          <mc:Choice Requires="x14">
            <control shapeId="2052" r:id="rId5" name="Check Box 4">
              <controlPr defaultSize="0" print="0" autoFill="0" autoLine="0" autoPict="0">
                <anchor moveWithCells="1">
                  <from>
                    <xdr:col>10</xdr:col>
                    <xdr:colOff>19050</xdr:colOff>
                    <xdr:row>17</xdr:row>
                    <xdr:rowOff>190500</xdr:rowOff>
                  </from>
                  <to>
                    <xdr:col>11</xdr:col>
                    <xdr:colOff>47625</xdr:colOff>
                    <xdr:row>19</xdr:row>
                    <xdr:rowOff>38100</xdr:rowOff>
                  </to>
                </anchor>
              </controlPr>
            </control>
          </mc:Choice>
        </mc:AlternateContent>
        <mc:AlternateContent xmlns:mc="http://schemas.openxmlformats.org/markup-compatibility/2006">
          <mc:Choice Requires="x14">
            <control shapeId="2054" r:id="rId6" name="Check Box 6">
              <controlPr defaultSize="0" print="0" autoFill="0" autoLine="0" autoPict="0">
                <anchor moveWithCells="1">
                  <from>
                    <xdr:col>10</xdr:col>
                    <xdr:colOff>19050</xdr:colOff>
                    <xdr:row>18</xdr:row>
                    <xdr:rowOff>190500</xdr:rowOff>
                  </from>
                  <to>
                    <xdr:col>11</xdr:col>
                    <xdr:colOff>47625</xdr:colOff>
                    <xdr:row>20</xdr:row>
                    <xdr:rowOff>38100</xdr:rowOff>
                  </to>
                </anchor>
              </controlPr>
            </control>
          </mc:Choice>
        </mc:AlternateContent>
        <mc:AlternateContent xmlns:mc="http://schemas.openxmlformats.org/markup-compatibility/2006">
          <mc:Choice Requires="x14">
            <control shapeId="2055" r:id="rId7" name="Check Box 7">
              <controlPr defaultSize="0" print="0" autoFill="0" autoLine="0" autoPict="0">
                <anchor moveWithCells="1">
                  <from>
                    <xdr:col>10</xdr:col>
                    <xdr:colOff>19050</xdr:colOff>
                    <xdr:row>20</xdr:row>
                    <xdr:rowOff>180975</xdr:rowOff>
                  </from>
                  <to>
                    <xdr:col>11</xdr:col>
                    <xdr:colOff>47625</xdr:colOff>
                    <xdr:row>22</xdr:row>
                    <xdr:rowOff>28575</xdr:rowOff>
                  </to>
                </anchor>
              </controlPr>
            </control>
          </mc:Choice>
        </mc:AlternateContent>
        <mc:AlternateContent xmlns:mc="http://schemas.openxmlformats.org/markup-compatibility/2006">
          <mc:Choice Requires="x14">
            <control shapeId="2056" r:id="rId8" name="Check Box 8">
              <controlPr defaultSize="0" print="0" autoFill="0" autoLine="0" autoPict="0">
                <anchor moveWithCells="1">
                  <from>
                    <xdr:col>10</xdr:col>
                    <xdr:colOff>19050</xdr:colOff>
                    <xdr:row>21</xdr:row>
                    <xdr:rowOff>180975</xdr:rowOff>
                  </from>
                  <to>
                    <xdr:col>11</xdr:col>
                    <xdr:colOff>47625</xdr:colOff>
                    <xdr:row>23</xdr:row>
                    <xdr:rowOff>28575</xdr:rowOff>
                  </to>
                </anchor>
              </controlPr>
            </control>
          </mc:Choice>
        </mc:AlternateContent>
        <mc:AlternateContent xmlns:mc="http://schemas.openxmlformats.org/markup-compatibility/2006">
          <mc:Choice Requires="x14">
            <control shapeId="2057" r:id="rId9" name="Check Box 9">
              <controlPr defaultSize="0" print="0" autoFill="0" autoLine="0" autoPict="0">
                <anchor moveWithCells="1">
                  <from>
                    <xdr:col>10</xdr:col>
                    <xdr:colOff>19050</xdr:colOff>
                    <xdr:row>22</xdr:row>
                    <xdr:rowOff>190500</xdr:rowOff>
                  </from>
                  <to>
                    <xdr:col>11</xdr:col>
                    <xdr:colOff>47625</xdr:colOff>
                    <xdr:row>24</xdr:row>
                    <xdr:rowOff>38100</xdr:rowOff>
                  </to>
                </anchor>
              </controlPr>
            </control>
          </mc:Choice>
        </mc:AlternateContent>
        <mc:AlternateContent xmlns:mc="http://schemas.openxmlformats.org/markup-compatibility/2006">
          <mc:Choice Requires="x14">
            <control shapeId="2058" r:id="rId10" name="Check Box 10">
              <controlPr defaultSize="0" print="0" autoFill="0" autoLine="0" autoPict="0">
                <anchor moveWithCells="1">
                  <from>
                    <xdr:col>10</xdr:col>
                    <xdr:colOff>9525</xdr:colOff>
                    <xdr:row>24</xdr:row>
                    <xdr:rowOff>180975</xdr:rowOff>
                  </from>
                  <to>
                    <xdr:col>11</xdr:col>
                    <xdr:colOff>38100</xdr:colOff>
                    <xdr:row>26</xdr:row>
                    <xdr:rowOff>28575</xdr:rowOff>
                  </to>
                </anchor>
              </controlPr>
            </control>
          </mc:Choice>
        </mc:AlternateContent>
        <mc:AlternateContent xmlns:mc="http://schemas.openxmlformats.org/markup-compatibility/2006">
          <mc:Choice Requires="x14">
            <control shapeId="2059" r:id="rId11" name="Check Box 11">
              <controlPr defaultSize="0" print="0" autoFill="0" autoLine="0" autoPict="0">
                <anchor moveWithCells="1">
                  <from>
                    <xdr:col>10</xdr:col>
                    <xdr:colOff>9525</xdr:colOff>
                    <xdr:row>25</xdr:row>
                    <xdr:rowOff>190500</xdr:rowOff>
                  </from>
                  <to>
                    <xdr:col>11</xdr:col>
                    <xdr:colOff>38100</xdr:colOff>
                    <xdr:row>27</xdr:row>
                    <xdr:rowOff>28575</xdr:rowOff>
                  </to>
                </anchor>
              </controlPr>
            </control>
          </mc:Choice>
        </mc:AlternateContent>
        <mc:AlternateContent xmlns:mc="http://schemas.openxmlformats.org/markup-compatibility/2006">
          <mc:Choice Requires="x14">
            <control shapeId="2060" r:id="rId12" name="Check Box 12">
              <controlPr defaultSize="0" print="0" autoFill="0" autoLine="0" autoPict="0">
                <anchor moveWithCells="1">
                  <from>
                    <xdr:col>10</xdr:col>
                    <xdr:colOff>9525</xdr:colOff>
                    <xdr:row>26</xdr:row>
                    <xdr:rowOff>180975</xdr:rowOff>
                  </from>
                  <to>
                    <xdr:col>11</xdr:col>
                    <xdr:colOff>38100</xdr:colOff>
                    <xdr:row>28</xdr:row>
                    <xdr:rowOff>28575</xdr:rowOff>
                  </to>
                </anchor>
              </controlPr>
            </control>
          </mc:Choice>
        </mc:AlternateContent>
        <mc:AlternateContent xmlns:mc="http://schemas.openxmlformats.org/markup-compatibility/2006">
          <mc:Choice Requires="x14">
            <control shapeId="2061" r:id="rId13" name="Check Box 13">
              <controlPr defaultSize="0" print="0" autoFill="0" autoLine="0" autoPict="0">
                <anchor moveWithCells="1">
                  <from>
                    <xdr:col>10</xdr:col>
                    <xdr:colOff>19050</xdr:colOff>
                    <xdr:row>28</xdr:row>
                    <xdr:rowOff>190500</xdr:rowOff>
                  </from>
                  <to>
                    <xdr:col>11</xdr:col>
                    <xdr:colOff>47625</xdr:colOff>
                    <xdr:row>30</xdr:row>
                    <xdr:rowOff>38100</xdr:rowOff>
                  </to>
                </anchor>
              </controlPr>
            </control>
          </mc:Choice>
        </mc:AlternateContent>
        <mc:AlternateContent xmlns:mc="http://schemas.openxmlformats.org/markup-compatibility/2006">
          <mc:Choice Requires="x14">
            <control shapeId="2062" r:id="rId14" name="Check Box 14">
              <controlPr defaultSize="0" print="0" autoFill="0" autoLine="0" autoPict="0">
                <anchor moveWithCells="1">
                  <from>
                    <xdr:col>10</xdr:col>
                    <xdr:colOff>19050</xdr:colOff>
                    <xdr:row>29</xdr:row>
                    <xdr:rowOff>190500</xdr:rowOff>
                  </from>
                  <to>
                    <xdr:col>11</xdr:col>
                    <xdr:colOff>47625</xdr:colOff>
                    <xdr:row>31</xdr:row>
                    <xdr:rowOff>38100</xdr:rowOff>
                  </to>
                </anchor>
              </controlPr>
            </control>
          </mc:Choice>
        </mc:AlternateContent>
        <mc:AlternateContent xmlns:mc="http://schemas.openxmlformats.org/markup-compatibility/2006">
          <mc:Choice Requires="x14">
            <control shapeId="2063" r:id="rId15" name="Check Box 15">
              <controlPr defaultSize="0" print="0" autoFill="0" autoLine="0" autoPict="0">
                <anchor moveWithCells="1">
                  <from>
                    <xdr:col>10</xdr:col>
                    <xdr:colOff>19050</xdr:colOff>
                    <xdr:row>30</xdr:row>
                    <xdr:rowOff>190500</xdr:rowOff>
                  </from>
                  <to>
                    <xdr:col>11</xdr:col>
                    <xdr:colOff>47625</xdr:colOff>
                    <xdr:row>32</xdr:row>
                    <xdr:rowOff>38100</xdr:rowOff>
                  </to>
                </anchor>
              </controlPr>
            </control>
          </mc:Choice>
        </mc:AlternateContent>
        <mc:AlternateContent xmlns:mc="http://schemas.openxmlformats.org/markup-compatibility/2006">
          <mc:Choice Requires="x14">
            <control shapeId="2064" r:id="rId16" name="Check Box 16">
              <controlPr defaultSize="0" print="0" autoFill="0" autoLine="0" autoPict="0">
                <anchor moveWithCells="1">
                  <from>
                    <xdr:col>10</xdr:col>
                    <xdr:colOff>19050</xdr:colOff>
                    <xdr:row>32</xdr:row>
                    <xdr:rowOff>190500</xdr:rowOff>
                  </from>
                  <to>
                    <xdr:col>11</xdr:col>
                    <xdr:colOff>47625</xdr:colOff>
                    <xdr:row>34</xdr:row>
                    <xdr:rowOff>38100</xdr:rowOff>
                  </to>
                </anchor>
              </controlPr>
            </control>
          </mc:Choice>
        </mc:AlternateContent>
        <mc:AlternateContent xmlns:mc="http://schemas.openxmlformats.org/markup-compatibility/2006">
          <mc:Choice Requires="x14">
            <control shapeId="2065" r:id="rId17" name="Check Box 17">
              <controlPr defaultSize="0" print="0" autoFill="0" autoLine="0" autoPict="0">
                <anchor moveWithCells="1">
                  <from>
                    <xdr:col>10</xdr:col>
                    <xdr:colOff>19050</xdr:colOff>
                    <xdr:row>33</xdr:row>
                    <xdr:rowOff>190500</xdr:rowOff>
                  </from>
                  <to>
                    <xdr:col>11</xdr:col>
                    <xdr:colOff>47625</xdr:colOff>
                    <xdr:row>35</xdr:row>
                    <xdr:rowOff>38100</xdr:rowOff>
                  </to>
                </anchor>
              </controlPr>
            </control>
          </mc:Choice>
        </mc:AlternateContent>
        <mc:AlternateContent xmlns:mc="http://schemas.openxmlformats.org/markup-compatibility/2006">
          <mc:Choice Requires="x14">
            <control shapeId="2067" r:id="rId18" name="Check Box 19">
              <controlPr defaultSize="0" print="0" autoFill="0" autoLine="0" autoPict="0">
                <anchor moveWithCells="1">
                  <from>
                    <xdr:col>10</xdr:col>
                    <xdr:colOff>19050</xdr:colOff>
                    <xdr:row>35</xdr:row>
                    <xdr:rowOff>190500</xdr:rowOff>
                  </from>
                  <to>
                    <xdr:col>11</xdr:col>
                    <xdr:colOff>47625</xdr:colOff>
                    <xdr:row>37</xdr:row>
                    <xdr:rowOff>38100</xdr:rowOff>
                  </to>
                </anchor>
              </controlPr>
            </control>
          </mc:Choice>
        </mc:AlternateContent>
        <mc:AlternateContent xmlns:mc="http://schemas.openxmlformats.org/markup-compatibility/2006">
          <mc:Choice Requires="x14">
            <control shapeId="2068" r:id="rId19" name="Check Box 20">
              <controlPr defaultSize="0" print="0" autoFill="0" autoLine="0" autoPict="0">
                <anchor moveWithCells="1">
                  <from>
                    <xdr:col>10</xdr:col>
                    <xdr:colOff>19050</xdr:colOff>
                    <xdr:row>36</xdr:row>
                    <xdr:rowOff>190500</xdr:rowOff>
                  </from>
                  <to>
                    <xdr:col>11</xdr:col>
                    <xdr:colOff>47625</xdr:colOff>
                    <xdr:row>38</xdr:row>
                    <xdr:rowOff>38100</xdr:rowOff>
                  </to>
                </anchor>
              </controlPr>
            </control>
          </mc:Choice>
        </mc:AlternateContent>
        <mc:AlternateContent xmlns:mc="http://schemas.openxmlformats.org/markup-compatibility/2006">
          <mc:Choice Requires="x14">
            <control shapeId="2069" r:id="rId20" name="Check Box 21">
              <controlPr defaultSize="0" print="0" autoFill="0" autoLine="0" autoPict="0">
                <anchor moveWithCells="1">
                  <from>
                    <xdr:col>10</xdr:col>
                    <xdr:colOff>9525</xdr:colOff>
                    <xdr:row>37</xdr:row>
                    <xdr:rowOff>180975</xdr:rowOff>
                  </from>
                  <to>
                    <xdr:col>11</xdr:col>
                    <xdr:colOff>38100</xdr:colOff>
                    <xdr:row>39</xdr:row>
                    <xdr:rowOff>28575</xdr:rowOff>
                  </to>
                </anchor>
              </controlPr>
            </control>
          </mc:Choice>
        </mc:AlternateContent>
        <mc:AlternateContent xmlns:mc="http://schemas.openxmlformats.org/markup-compatibility/2006">
          <mc:Choice Requires="x14">
            <control shapeId="2070" r:id="rId21" name="Check Box 22">
              <controlPr defaultSize="0" print="0" autoFill="0" autoLine="0" autoPict="0">
                <anchor moveWithCells="1">
                  <from>
                    <xdr:col>10</xdr:col>
                    <xdr:colOff>9525</xdr:colOff>
                    <xdr:row>39</xdr:row>
                    <xdr:rowOff>190500</xdr:rowOff>
                  </from>
                  <to>
                    <xdr:col>11</xdr:col>
                    <xdr:colOff>38100</xdr:colOff>
                    <xdr:row>41</xdr:row>
                    <xdr:rowOff>38100</xdr:rowOff>
                  </to>
                </anchor>
              </controlPr>
            </control>
          </mc:Choice>
        </mc:AlternateContent>
        <mc:AlternateContent xmlns:mc="http://schemas.openxmlformats.org/markup-compatibility/2006">
          <mc:Choice Requires="x14">
            <control shapeId="2071" r:id="rId22" name="Check Box 23">
              <controlPr defaultSize="0" print="0" autoFill="0" autoLine="0" autoPict="0">
                <anchor moveWithCells="1">
                  <from>
                    <xdr:col>10</xdr:col>
                    <xdr:colOff>19050</xdr:colOff>
                    <xdr:row>40</xdr:row>
                    <xdr:rowOff>190500</xdr:rowOff>
                  </from>
                  <to>
                    <xdr:col>11</xdr:col>
                    <xdr:colOff>47625</xdr:colOff>
                    <xdr:row>42</xdr:row>
                    <xdr:rowOff>38100</xdr:rowOff>
                  </to>
                </anchor>
              </controlPr>
            </control>
          </mc:Choice>
        </mc:AlternateContent>
        <mc:AlternateContent xmlns:mc="http://schemas.openxmlformats.org/markup-compatibility/2006">
          <mc:Choice Requires="x14">
            <control shapeId="2" r:id="rId23" name="Option Button 25">
              <controlPr defaultSize="0" print="0" autoFill="0" autoLine="0" autoPict="0" altText="">
                <anchor moveWithCells="1">
                  <from>
                    <xdr:col>18</xdr:col>
                    <xdr:colOff>38100</xdr:colOff>
                    <xdr:row>4</xdr:row>
                    <xdr:rowOff>76200</xdr:rowOff>
                  </from>
                  <to>
                    <xdr:col>19</xdr:col>
                    <xdr:colOff>95250</xdr:colOff>
                    <xdr:row>5</xdr:row>
                    <xdr:rowOff>142875</xdr:rowOff>
                  </to>
                </anchor>
              </controlPr>
            </control>
          </mc:Choice>
        </mc:AlternateContent>
        <mc:AlternateContent xmlns:mc="http://schemas.openxmlformats.org/markup-compatibility/2006">
          <mc:Choice Requires="x14">
            <control shapeId="2074" r:id="rId24" name="Option Button 26">
              <controlPr defaultSize="0" print="0" autoFill="0" autoLine="0" autoPict="0" altText="">
                <anchor moveWithCells="1">
                  <from>
                    <xdr:col>26</xdr:col>
                    <xdr:colOff>38100</xdr:colOff>
                    <xdr:row>4</xdr:row>
                    <xdr:rowOff>76200</xdr:rowOff>
                  </from>
                  <to>
                    <xdr:col>27</xdr:col>
                    <xdr:colOff>95250</xdr:colOff>
                    <xdr:row>5</xdr:row>
                    <xdr:rowOff>142875</xdr:rowOff>
                  </to>
                </anchor>
              </controlPr>
            </control>
          </mc:Choice>
        </mc:AlternateContent>
        <mc:AlternateContent xmlns:mc="http://schemas.openxmlformats.org/markup-compatibility/2006">
          <mc:Choice Requires="x14">
            <control shapeId="2092" r:id="rId25" name="Check Box 44">
              <controlPr defaultSize="0" print="0" autoFill="0" autoLine="0" autoPict="0">
                <anchor moveWithCells="1">
                  <from>
                    <xdr:col>15</xdr:col>
                    <xdr:colOff>19050</xdr:colOff>
                    <xdr:row>71</xdr:row>
                    <xdr:rowOff>209550</xdr:rowOff>
                  </from>
                  <to>
                    <xdr:col>16</xdr:col>
                    <xdr:colOff>47625</xdr:colOff>
                    <xdr:row>73</xdr:row>
                    <xdr:rowOff>19050</xdr:rowOff>
                  </to>
                </anchor>
              </controlPr>
            </control>
          </mc:Choice>
        </mc:AlternateContent>
        <mc:AlternateContent xmlns:mc="http://schemas.openxmlformats.org/markup-compatibility/2006">
          <mc:Choice Requires="x14">
            <control shapeId="2094" r:id="rId26" name="Check Box 46">
              <controlPr defaultSize="0" print="0" autoFill="0" autoLine="0" autoPict="0">
                <anchor moveWithCells="1">
                  <from>
                    <xdr:col>17</xdr:col>
                    <xdr:colOff>19050</xdr:colOff>
                    <xdr:row>73</xdr:row>
                    <xdr:rowOff>209550</xdr:rowOff>
                  </from>
                  <to>
                    <xdr:col>18</xdr:col>
                    <xdr:colOff>47625</xdr:colOff>
                    <xdr:row>75</xdr:row>
                    <xdr:rowOff>38100</xdr:rowOff>
                  </to>
                </anchor>
              </controlPr>
            </control>
          </mc:Choice>
        </mc:AlternateContent>
        <mc:AlternateContent xmlns:mc="http://schemas.openxmlformats.org/markup-compatibility/2006">
          <mc:Choice Requires="x14">
            <control shapeId="2095" r:id="rId27" name="Check Box 47">
              <controlPr defaultSize="0" print="0" autoFill="0" autoLine="0" autoPict="0">
                <anchor moveWithCells="1">
                  <from>
                    <xdr:col>17</xdr:col>
                    <xdr:colOff>19050</xdr:colOff>
                    <xdr:row>74</xdr:row>
                    <xdr:rowOff>200025</xdr:rowOff>
                  </from>
                  <to>
                    <xdr:col>18</xdr:col>
                    <xdr:colOff>47625</xdr:colOff>
                    <xdr:row>76</xdr:row>
                    <xdr:rowOff>28575</xdr:rowOff>
                  </to>
                </anchor>
              </controlPr>
            </control>
          </mc:Choice>
        </mc:AlternateContent>
        <mc:AlternateContent xmlns:mc="http://schemas.openxmlformats.org/markup-compatibility/2006">
          <mc:Choice Requires="x14">
            <control shapeId="2096" r:id="rId28" name="Check Box 48">
              <controlPr defaultSize="0" print="0" autoFill="0" autoLine="0" autoPict="0">
                <anchor moveWithCells="1">
                  <from>
                    <xdr:col>17</xdr:col>
                    <xdr:colOff>19050</xdr:colOff>
                    <xdr:row>75</xdr:row>
                    <xdr:rowOff>190500</xdr:rowOff>
                  </from>
                  <to>
                    <xdr:col>18</xdr:col>
                    <xdr:colOff>47625</xdr:colOff>
                    <xdr:row>77</xdr:row>
                    <xdr:rowOff>19050</xdr:rowOff>
                  </to>
                </anchor>
              </controlPr>
            </control>
          </mc:Choice>
        </mc:AlternateContent>
        <mc:AlternateContent xmlns:mc="http://schemas.openxmlformats.org/markup-compatibility/2006">
          <mc:Choice Requires="x14">
            <control shapeId="2103" r:id="rId29" name="Option Button 55">
              <controlPr defaultSize="0" print="0" autoFill="0" autoLine="0" autoPict="0">
                <anchor moveWithCells="1">
                  <from>
                    <xdr:col>9</xdr:col>
                    <xdr:colOff>19050</xdr:colOff>
                    <xdr:row>68</xdr:row>
                    <xdr:rowOff>304800</xdr:rowOff>
                  </from>
                  <to>
                    <xdr:col>10</xdr:col>
                    <xdr:colOff>104775</xdr:colOff>
                    <xdr:row>70</xdr:row>
                    <xdr:rowOff>9525</xdr:rowOff>
                  </to>
                </anchor>
              </controlPr>
            </control>
          </mc:Choice>
        </mc:AlternateContent>
        <mc:AlternateContent xmlns:mc="http://schemas.openxmlformats.org/markup-compatibility/2006">
          <mc:Choice Requires="x14">
            <control shapeId="2105" r:id="rId30" name="Option Button 57">
              <controlPr defaultSize="0" print="0" autoFill="0" autoLine="0" autoPict="0">
                <anchor moveWithCells="1">
                  <from>
                    <xdr:col>9</xdr:col>
                    <xdr:colOff>19050</xdr:colOff>
                    <xdr:row>70</xdr:row>
                    <xdr:rowOff>238125</xdr:rowOff>
                  </from>
                  <to>
                    <xdr:col>10</xdr:col>
                    <xdr:colOff>104775</xdr:colOff>
                    <xdr:row>71</xdr:row>
                    <xdr:rowOff>238125</xdr:rowOff>
                  </to>
                </anchor>
              </controlPr>
            </control>
          </mc:Choice>
        </mc:AlternateContent>
        <mc:AlternateContent xmlns:mc="http://schemas.openxmlformats.org/markup-compatibility/2006">
          <mc:Choice Requires="x14">
            <control shapeId="2121" r:id="rId31" name="Check Box 73">
              <controlPr defaultSize="0" print="0" autoFill="0" autoLine="0" autoPict="0">
                <anchor moveWithCells="1">
                  <from>
                    <xdr:col>9</xdr:col>
                    <xdr:colOff>19050</xdr:colOff>
                    <xdr:row>97</xdr:row>
                    <xdr:rowOff>200025</xdr:rowOff>
                  </from>
                  <to>
                    <xdr:col>10</xdr:col>
                    <xdr:colOff>47625</xdr:colOff>
                    <xdr:row>99</xdr:row>
                    <xdr:rowOff>19050</xdr:rowOff>
                  </to>
                </anchor>
              </controlPr>
            </control>
          </mc:Choice>
        </mc:AlternateContent>
        <mc:AlternateContent xmlns:mc="http://schemas.openxmlformats.org/markup-compatibility/2006">
          <mc:Choice Requires="x14">
            <control shapeId="2123" r:id="rId32" name="Option Button 75">
              <controlPr defaultSize="0" print="0" autoFill="0" autoLine="0" autoPict="0">
                <anchor moveWithCells="1">
                  <from>
                    <xdr:col>9</xdr:col>
                    <xdr:colOff>19050</xdr:colOff>
                    <xdr:row>91</xdr:row>
                    <xdr:rowOff>219075</xdr:rowOff>
                  </from>
                  <to>
                    <xdr:col>10</xdr:col>
                    <xdr:colOff>95250</xdr:colOff>
                    <xdr:row>93</xdr:row>
                    <xdr:rowOff>0</xdr:rowOff>
                  </to>
                </anchor>
              </controlPr>
            </control>
          </mc:Choice>
        </mc:AlternateContent>
        <mc:AlternateContent xmlns:mc="http://schemas.openxmlformats.org/markup-compatibility/2006">
          <mc:Choice Requires="x14">
            <control shapeId="2124" r:id="rId33" name="Option Button 76">
              <controlPr defaultSize="0" print="0" autoFill="0" autoLine="0" autoPict="0">
                <anchor moveWithCells="1">
                  <from>
                    <xdr:col>9</xdr:col>
                    <xdr:colOff>19050</xdr:colOff>
                    <xdr:row>92</xdr:row>
                    <xdr:rowOff>219075</xdr:rowOff>
                  </from>
                  <to>
                    <xdr:col>10</xdr:col>
                    <xdr:colOff>95250</xdr:colOff>
                    <xdr:row>94</xdr:row>
                    <xdr:rowOff>0</xdr:rowOff>
                  </to>
                </anchor>
              </controlPr>
            </control>
          </mc:Choice>
        </mc:AlternateContent>
        <mc:AlternateContent xmlns:mc="http://schemas.openxmlformats.org/markup-compatibility/2006">
          <mc:Choice Requires="x14">
            <control shapeId="2125" r:id="rId34" name="Option Button 77">
              <controlPr defaultSize="0" print="0" autoFill="0" autoLine="0" autoPict="0">
                <anchor moveWithCells="1">
                  <from>
                    <xdr:col>9</xdr:col>
                    <xdr:colOff>19050</xdr:colOff>
                    <xdr:row>93</xdr:row>
                    <xdr:rowOff>219075</xdr:rowOff>
                  </from>
                  <to>
                    <xdr:col>10</xdr:col>
                    <xdr:colOff>95250</xdr:colOff>
                    <xdr:row>95</xdr:row>
                    <xdr:rowOff>0</xdr:rowOff>
                  </to>
                </anchor>
              </controlPr>
            </control>
          </mc:Choice>
        </mc:AlternateContent>
        <mc:AlternateContent xmlns:mc="http://schemas.openxmlformats.org/markup-compatibility/2006">
          <mc:Choice Requires="x14">
            <control shapeId="2108" r:id="rId35" name="Group Box 60">
              <controlPr defaultSize="0" print="0" autoFill="0" autoPict="0" altText="">
                <anchor moveWithCells="1">
                  <from>
                    <xdr:col>6</xdr:col>
                    <xdr:colOff>19050</xdr:colOff>
                    <xdr:row>2</xdr:row>
                    <xdr:rowOff>0</xdr:rowOff>
                  </from>
                  <to>
                    <xdr:col>33</xdr:col>
                    <xdr:colOff>47625</xdr:colOff>
                    <xdr:row>8</xdr:row>
                    <xdr:rowOff>0</xdr:rowOff>
                  </to>
                </anchor>
              </controlPr>
            </control>
          </mc:Choice>
        </mc:AlternateContent>
        <mc:AlternateContent xmlns:mc="http://schemas.openxmlformats.org/markup-compatibility/2006">
          <mc:Choice Requires="x14">
            <control shapeId="2109" r:id="rId36" name="Group Box 61">
              <controlPr defaultSize="0" print="0" autoFill="0" autoPict="0">
                <anchor moveWithCells="1">
                  <from>
                    <xdr:col>6</xdr:col>
                    <xdr:colOff>0</xdr:colOff>
                    <xdr:row>68</xdr:row>
                    <xdr:rowOff>304800</xdr:rowOff>
                  </from>
                  <to>
                    <xdr:col>33</xdr:col>
                    <xdr:colOff>0</xdr:colOff>
                    <xdr:row>85</xdr:row>
                    <xdr:rowOff>9525</xdr:rowOff>
                  </to>
                </anchor>
              </controlPr>
            </control>
          </mc:Choice>
        </mc:AlternateContent>
        <mc:AlternateContent xmlns:mc="http://schemas.openxmlformats.org/markup-compatibility/2006">
          <mc:Choice Requires="x14">
            <control shapeId="2127" r:id="rId37" name="Check Box 79">
              <controlPr defaultSize="0" print="0" autoFill="0" autoLine="0" autoPict="0">
                <anchor moveWithCells="1">
                  <from>
                    <xdr:col>15</xdr:col>
                    <xdr:colOff>19050</xdr:colOff>
                    <xdr:row>78</xdr:row>
                    <xdr:rowOff>200025</xdr:rowOff>
                  </from>
                  <to>
                    <xdr:col>16</xdr:col>
                    <xdr:colOff>47625</xdr:colOff>
                    <xdr:row>80</xdr:row>
                    <xdr:rowOff>28575</xdr:rowOff>
                  </to>
                </anchor>
              </controlPr>
            </control>
          </mc:Choice>
        </mc:AlternateContent>
        <mc:AlternateContent xmlns:mc="http://schemas.openxmlformats.org/markup-compatibility/2006">
          <mc:Choice Requires="x14">
            <control shapeId="2139" r:id="rId38" name="Check Box 91">
              <controlPr defaultSize="0" print="0" autoFill="0" autoLine="0" autoPict="0">
                <anchor moveWithCells="1">
                  <from>
                    <xdr:col>15</xdr:col>
                    <xdr:colOff>19050</xdr:colOff>
                    <xdr:row>80</xdr:row>
                    <xdr:rowOff>200025</xdr:rowOff>
                  </from>
                  <to>
                    <xdr:col>16</xdr:col>
                    <xdr:colOff>47625</xdr:colOff>
                    <xdr:row>82</xdr:row>
                    <xdr:rowOff>28575</xdr:rowOff>
                  </to>
                </anchor>
              </controlPr>
            </control>
          </mc:Choice>
        </mc:AlternateContent>
        <mc:AlternateContent xmlns:mc="http://schemas.openxmlformats.org/markup-compatibility/2006">
          <mc:Choice Requires="x14">
            <control shapeId="2140" r:id="rId39" name="Option Button 92">
              <controlPr defaultSize="0" print="0" autoFill="0" autoLine="0" autoPict="0">
                <anchor moveWithCells="1">
                  <from>
                    <xdr:col>9</xdr:col>
                    <xdr:colOff>19050</xdr:colOff>
                    <xdr:row>83</xdr:row>
                    <xdr:rowOff>228600</xdr:rowOff>
                  </from>
                  <to>
                    <xdr:col>10</xdr:col>
                    <xdr:colOff>104775</xdr:colOff>
                    <xdr:row>85</xdr:row>
                    <xdr:rowOff>0</xdr:rowOff>
                  </to>
                </anchor>
              </controlPr>
            </control>
          </mc:Choice>
        </mc:AlternateContent>
        <mc:AlternateContent xmlns:mc="http://schemas.openxmlformats.org/markup-compatibility/2006">
          <mc:Choice Requires="x14">
            <control shapeId="2142" r:id="rId40" name="Option Button 94">
              <controlPr defaultSize="0" print="0" autoFill="0" autoLine="0" autoPict="0">
                <anchor moveWithCells="1">
                  <from>
                    <xdr:col>9</xdr:col>
                    <xdr:colOff>19050</xdr:colOff>
                    <xdr:row>85</xdr:row>
                    <xdr:rowOff>209550</xdr:rowOff>
                  </from>
                  <to>
                    <xdr:col>10</xdr:col>
                    <xdr:colOff>76200</xdr:colOff>
                    <xdr:row>87</xdr:row>
                    <xdr:rowOff>9525</xdr:rowOff>
                  </to>
                </anchor>
              </controlPr>
            </control>
          </mc:Choice>
        </mc:AlternateContent>
        <mc:AlternateContent xmlns:mc="http://schemas.openxmlformats.org/markup-compatibility/2006">
          <mc:Choice Requires="x14">
            <control shapeId="2143" r:id="rId41" name="Option Button 95">
              <controlPr defaultSize="0" print="0" autoFill="0" autoLine="0" autoPict="0">
                <anchor moveWithCells="1">
                  <from>
                    <xdr:col>9</xdr:col>
                    <xdr:colOff>19050</xdr:colOff>
                    <xdr:row>86</xdr:row>
                    <xdr:rowOff>209550</xdr:rowOff>
                  </from>
                  <to>
                    <xdr:col>10</xdr:col>
                    <xdr:colOff>76200</xdr:colOff>
                    <xdr:row>88</xdr:row>
                    <xdr:rowOff>9525</xdr:rowOff>
                  </to>
                </anchor>
              </controlPr>
            </control>
          </mc:Choice>
        </mc:AlternateContent>
        <mc:AlternateContent xmlns:mc="http://schemas.openxmlformats.org/markup-compatibility/2006">
          <mc:Choice Requires="x14">
            <control shapeId="2144" r:id="rId42" name="Option Button 96">
              <controlPr defaultSize="0" print="0" autoFill="0" autoLine="0" autoPict="0">
                <anchor moveWithCells="1">
                  <from>
                    <xdr:col>9</xdr:col>
                    <xdr:colOff>19050</xdr:colOff>
                    <xdr:row>87</xdr:row>
                    <xdr:rowOff>209550</xdr:rowOff>
                  </from>
                  <to>
                    <xdr:col>10</xdr:col>
                    <xdr:colOff>76200</xdr:colOff>
                    <xdr:row>89</xdr:row>
                    <xdr:rowOff>9525</xdr:rowOff>
                  </to>
                </anchor>
              </controlPr>
            </control>
          </mc:Choice>
        </mc:AlternateContent>
        <mc:AlternateContent xmlns:mc="http://schemas.openxmlformats.org/markup-compatibility/2006">
          <mc:Choice Requires="x14">
            <control shapeId="2145" r:id="rId43" name="Option Button 97">
              <controlPr defaultSize="0" print="0" autoFill="0" autoLine="0" autoPict="0">
                <anchor moveWithCells="1">
                  <from>
                    <xdr:col>9</xdr:col>
                    <xdr:colOff>19050</xdr:colOff>
                    <xdr:row>88</xdr:row>
                    <xdr:rowOff>209550</xdr:rowOff>
                  </from>
                  <to>
                    <xdr:col>10</xdr:col>
                    <xdr:colOff>76200</xdr:colOff>
                    <xdr:row>90</xdr:row>
                    <xdr:rowOff>9525</xdr:rowOff>
                  </to>
                </anchor>
              </controlPr>
            </control>
          </mc:Choice>
        </mc:AlternateContent>
        <mc:AlternateContent xmlns:mc="http://schemas.openxmlformats.org/markup-compatibility/2006">
          <mc:Choice Requires="x14">
            <control shapeId="2122" r:id="rId44" name="Group Box 74">
              <controlPr defaultSize="0" print="0" autoFill="0" autoPict="0">
                <anchor moveWithCells="1">
                  <from>
                    <xdr:col>8</xdr:col>
                    <xdr:colOff>228600</xdr:colOff>
                    <xdr:row>91</xdr:row>
                    <xdr:rowOff>9525</xdr:rowOff>
                  </from>
                  <to>
                    <xdr:col>33</xdr:col>
                    <xdr:colOff>9525</xdr:colOff>
                    <xdr:row>98</xdr:row>
                    <xdr:rowOff>0</xdr:rowOff>
                  </to>
                </anchor>
              </controlPr>
            </control>
          </mc:Choice>
        </mc:AlternateContent>
        <mc:AlternateContent xmlns:mc="http://schemas.openxmlformats.org/markup-compatibility/2006">
          <mc:Choice Requires="x14">
            <control shapeId="2141" r:id="rId45" name="Group Box 93">
              <controlPr defaultSize="0" autoFill="0" autoPict="0">
                <anchor moveWithCells="1">
                  <from>
                    <xdr:col>8</xdr:col>
                    <xdr:colOff>228600</xdr:colOff>
                    <xdr:row>85</xdr:row>
                    <xdr:rowOff>0</xdr:rowOff>
                  </from>
                  <to>
                    <xdr:col>33</xdr:col>
                    <xdr:colOff>9525</xdr:colOff>
                    <xdr:row>90</xdr:row>
                    <xdr:rowOff>228600</xdr:rowOff>
                  </to>
                </anchor>
              </controlPr>
            </control>
          </mc:Choice>
        </mc:AlternateContent>
        <mc:AlternateContent xmlns:mc="http://schemas.openxmlformats.org/markup-compatibility/2006">
          <mc:Choice Requires="x14">
            <control shapeId="2146" r:id="rId46" name="Check Box 98">
              <controlPr defaultSize="0" print="0" autoFill="0" autoLine="0" autoPict="0">
                <anchor moveWithCells="1">
                  <from>
                    <xdr:col>10</xdr:col>
                    <xdr:colOff>19050</xdr:colOff>
                    <xdr:row>27</xdr:row>
                    <xdr:rowOff>180975</xdr:rowOff>
                  </from>
                  <to>
                    <xdr:col>11</xdr:col>
                    <xdr:colOff>47625</xdr:colOff>
                    <xdr:row>29</xdr:row>
                    <xdr:rowOff>28575</xdr:rowOff>
                  </to>
                </anchor>
              </controlPr>
            </control>
          </mc:Choice>
        </mc:AlternateContent>
        <mc:AlternateContent xmlns:mc="http://schemas.openxmlformats.org/markup-compatibility/2006">
          <mc:Choice Requires="x14">
            <control shapeId="2147" r:id="rId47" name="Check Box 99">
              <controlPr defaultSize="0" print="0" autoFill="0" autoLine="0" autoPict="0">
                <anchor moveWithCells="1">
                  <from>
                    <xdr:col>10</xdr:col>
                    <xdr:colOff>19050</xdr:colOff>
                    <xdr:row>27</xdr:row>
                    <xdr:rowOff>180975</xdr:rowOff>
                  </from>
                  <to>
                    <xdr:col>11</xdr:col>
                    <xdr:colOff>47625</xdr:colOff>
                    <xdr:row>29</xdr:row>
                    <xdr:rowOff>19050</xdr:rowOff>
                  </to>
                </anchor>
              </controlPr>
            </control>
          </mc:Choice>
        </mc:AlternateContent>
        <mc:AlternateContent xmlns:mc="http://schemas.openxmlformats.org/markup-compatibility/2006">
          <mc:Choice Requires="x14">
            <control shapeId="2149" r:id="rId48" name="Check Box 101">
              <controlPr defaultSize="0" print="0" autoFill="0" autoLine="0" autoPict="0">
                <anchor moveWithCells="1">
                  <from>
                    <xdr:col>10</xdr:col>
                    <xdr:colOff>19050</xdr:colOff>
                    <xdr:row>31</xdr:row>
                    <xdr:rowOff>190500</xdr:rowOff>
                  </from>
                  <to>
                    <xdr:col>11</xdr:col>
                    <xdr:colOff>47625</xdr:colOff>
                    <xdr:row>33</xdr:row>
                    <xdr:rowOff>38100</xdr:rowOff>
                  </to>
                </anchor>
              </controlPr>
            </control>
          </mc:Choice>
        </mc:AlternateContent>
        <mc:AlternateContent xmlns:mc="http://schemas.openxmlformats.org/markup-compatibility/2006">
          <mc:Choice Requires="x14">
            <control shapeId="2151" r:id="rId49" name="Check Box 103">
              <controlPr defaultSize="0" print="0" autoFill="0" autoLine="0" autoPict="0">
                <anchor moveWithCells="1">
                  <from>
                    <xdr:col>10</xdr:col>
                    <xdr:colOff>19050</xdr:colOff>
                    <xdr:row>34</xdr:row>
                    <xdr:rowOff>190500</xdr:rowOff>
                  </from>
                  <to>
                    <xdr:col>11</xdr:col>
                    <xdr:colOff>47625</xdr:colOff>
                    <xdr:row>36</xdr:row>
                    <xdr:rowOff>38100</xdr:rowOff>
                  </to>
                </anchor>
              </controlPr>
            </control>
          </mc:Choice>
        </mc:AlternateContent>
        <mc:AlternateContent xmlns:mc="http://schemas.openxmlformats.org/markup-compatibility/2006">
          <mc:Choice Requires="x14">
            <control shapeId="2153" r:id="rId50" name="Check Box 105">
              <controlPr defaultSize="0" print="0" autoFill="0" autoLine="0" autoPict="0">
                <anchor moveWithCells="1">
                  <from>
                    <xdr:col>10</xdr:col>
                    <xdr:colOff>19050</xdr:colOff>
                    <xdr:row>38</xdr:row>
                    <xdr:rowOff>190500</xdr:rowOff>
                  </from>
                  <to>
                    <xdr:col>11</xdr:col>
                    <xdr:colOff>47625</xdr:colOff>
                    <xdr:row>40</xdr:row>
                    <xdr:rowOff>38100</xdr:rowOff>
                  </to>
                </anchor>
              </controlPr>
            </control>
          </mc:Choice>
        </mc:AlternateContent>
        <mc:AlternateContent xmlns:mc="http://schemas.openxmlformats.org/markup-compatibility/2006">
          <mc:Choice Requires="x14">
            <control shapeId="2155" r:id="rId51" name="Check Box 107">
              <controlPr defaultSize="0" print="0" autoFill="0" autoLine="0" autoPict="0">
                <anchor moveWithCells="1">
                  <from>
                    <xdr:col>13</xdr:col>
                    <xdr:colOff>9525</xdr:colOff>
                    <xdr:row>52</xdr:row>
                    <xdr:rowOff>209550</xdr:rowOff>
                  </from>
                  <to>
                    <xdr:col>14</xdr:col>
                    <xdr:colOff>28575</xdr:colOff>
                    <xdr:row>54</xdr:row>
                    <xdr:rowOff>38100</xdr:rowOff>
                  </to>
                </anchor>
              </controlPr>
            </control>
          </mc:Choice>
        </mc:AlternateContent>
        <mc:AlternateContent xmlns:mc="http://schemas.openxmlformats.org/markup-compatibility/2006">
          <mc:Choice Requires="x14">
            <control shapeId="2156" r:id="rId52" name="Check Box 108">
              <controlPr defaultSize="0" print="0" autoFill="0" autoLine="0" autoPict="0">
                <anchor moveWithCells="1">
                  <from>
                    <xdr:col>13</xdr:col>
                    <xdr:colOff>9525</xdr:colOff>
                    <xdr:row>55</xdr:row>
                    <xdr:rowOff>209550</xdr:rowOff>
                  </from>
                  <to>
                    <xdr:col>14</xdr:col>
                    <xdr:colOff>28575</xdr:colOff>
                    <xdr:row>57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19B64-4002-4DF0-A697-21525BBDFBFD}">
  <dimension ref="B1:CB50"/>
  <sheetViews>
    <sheetView topLeftCell="A28" workbookViewId="0">
      <selection activeCell="B28" sqref="B1:CB1048576"/>
    </sheetView>
  </sheetViews>
  <sheetFormatPr defaultRowHeight="18.75"/>
  <cols>
    <col min="1" max="1" width="3.125" customWidth="1"/>
    <col min="2" max="80" width="3.125" hidden="1" customWidth="1"/>
    <col min="81" max="120" width="3.125" customWidth="1"/>
  </cols>
  <sheetData>
    <row r="1" spans="2:55">
      <c r="B1" t="s">
        <v>0</v>
      </c>
      <c r="I1" t="s">
        <v>1</v>
      </c>
      <c r="O1" t="s">
        <v>2</v>
      </c>
      <c r="AB1" s="2">
        <v>2</v>
      </c>
      <c r="AC1" t="s">
        <v>42</v>
      </c>
      <c r="AJ1" t="s">
        <v>46</v>
      </c>
    </row>
    <row r="2" spans="2:55">
      <c r="Q2" t="s">
        <v>3</v>
      </c>
      <c r="S2" t="s">
        <v>4</v>
      </c>
      <c r="U2" t="s">
        <v>5</v>
      </c>
      <c r="AC2" t="s">
        <v>43</v>
      </c>
      <c r="AJ2" t="s">
        <v>47</v>
      </c>
    </row>
    <row r="3" spans="2:55">
      <c r="B3" t="s">
        <v>6</v>
      </c>
      <c r="AC3" t="s">
        <v>44</v>
      </c>
      <c r="AJ3" t="s">
        <v>48</v>
      </c>
    </row>
    <row r="4" spans="2:55">
      <c r="B4" t="s">
        <v>7</v>
      </c>
      <c r="I4" t="s">
        <v>9</v>
      </c>
      <c r="O4" t="s">
        <v>10</v>
      </c>
      <c r="AC4" t="s">
        <v>45</v>
      </c>
      <c r="AJ4" t="s">
        <v>49</v>
      </c>
    </row>
    <row r="5" spans="2:55">
      <c r="B5" t="s">
        <v>16</v>
      </c>
    </row>
    <row r="6" spans="2:55">
      <c r="B6" t="s">
        <v>11</v>
      </c>
      <c r="G6" t="s">
        <v>12</v>
      </c>
      <c r="L6" t="s">
        <v>13</v>
      </c>
      <c r="R6" t="s">
        <v>14</v>
      </c>
      <c r="AC6" t="s">
        <v>23</v>
      </c>
      <c r="AE6" t="s">
        <v>50</v>
      </c>
      <c r="AK6" t="s">
        <v>53</v>
      </c>
      <c r="AP6" t="s">
        <v>54</v>
      </c>
      <c r="AT6" t="s">
        <v>55</v>
      </c>
      <c r="BA6" t="s">
        <v>27</v>
      </c>
    </row>
    <row r="7" spans="2:55">
      <c r="B7" t="s">
        <v>8</v>
      </c>
      <c r="AE7" t="s">
        <v>51</v>
      </c>
      <c r="AH7" t="s">
        <v>52</v>
      </c>
      <c r="BA7" t="s">
        <v>28</v>
      </c>
      <c r="BB7" t="s">
        <v>29</v>
      </c>
      <c r="BC7" t="s">
        <v>30</v>
      </c>
    </row>
    <row r="8" spans="2:55">
      <c r="AE8" t="s">
        <v>56</v>
      </c>
      <c r="AK8" t="s">
        <v>64</v>
      </c>
    </row>
    <row r="9" spans="2:55">
      <c r="B9" s="2">
        <v>1</v>
      </c>
      <c r="C9" t="s">
        <v>15</v>
      </c>
      <c r="I9" t="s">
        <v>22</v>
      </c>
      <c r="AC9" t="s">
        <v>58</v>
      </c>
      <c r="AE9" t="s">
        <v>57</v>
      </c>
    </row>
    <row r="10" spans="2:55">
      <c r="C10" t="s">
        <v>17</v>
      </c>
      <c r="I10" t="s">
        <v>21</v>
      </c>
      <c r="AE10" t="s">
        <v>59</v>
      </c>
      <c r="AH10" t="s">
        <v>61</v>
      </c>
      <c r="AK10" t="s">
        <v>64</v>
      </c>
    </row>
    <row r="11" spans="2:55">
      <c r="I11" t="s">
        <v>20</v>
      </c>
      <c r="AE11" t="s">
        <v>57</v>
      </c>
      <c r="AH11" t="s">
        <v>62</v>
      </c>
      <c r="AK11" t="s">
        <v>64</v>
      </c>
    </row>
    <row r="12" spans="2:55">
      <c r="I12" t="s">
        <v>19</v>
      </c>
      <c r="AH12" t="s">
        <v>63</v>
      </c>
    </row>
    <row r="13" spans="2:55">
      <c r="I13" t="s">
        <v>18</v>
      </c>
      <c r="AB13" t="s">
        <v>60</v>
      </c>
      <c r="AE13" t="s">
        <v>56</v>
      </c>
      <c r="AK13" t="s">
        <v>64</v>
      </c>
    </row>
    <row r="14" spans="2:55">
      <c r="AE14" t="s">
        <v>57</v>
      </c>
    </row>
    <row r="15" spans="2:55">
      <c r="B15" t="s">
        <v>23</v>
      </c>
      <c r="F15" t="s">
        <v>24</v>
      </c>
      <c r="L15" t="s">
        <v>25</v>
      </c>
      <c r="R15" t="s">
        <v>26</v>
      </c>
      <c r="Y15" t="s">
        <v>27</v>
      </c>
      <c r="AE15" t="s">
        <v>59</v>
      </c>
    </row>
    <row r="16" spans="2:55">
      <c r="Y16" t="s">
        <v>28</v>
      </c>
      <c r="Z16" t="s">
        <v>29</v>
      </c>
      <c r="AA16" t="s">
        <v>30</v>
      </c>
      <c r="AE16" t="s">
        <v>57</v>
      </c>
    </row>
    <row r="17" spans="2:50">
      <c r="B17" t="s">
        <v>31</v>
      </c>
    </row>
    <row r="18" spans="2:50">
      <c r="AB18" s="2">
        <v>3</v>
      </c>
      <c r="AC18" t="s">
        <v>65</v>
      </c>
      <c r="AI18" t="s">
        <v>67</v>
      </c>
    </row>
    <row r="19" spans="2:50">
      <c r="AC19" t="s">
        <v>66</v>
      </c>
      <c r="AI19" t="s">
        <v>68</v>
      </c>
    </row>
    <row r="20" spans="2:50">
      <c r="B20" t="s">
        <v>32</v>
      </c>
      <c r="AI20" t="s">
        <v>69</v>
      </c>
    </row>
    <row r="21" spans="2:50">
      <c r="AB21" t="s">
        <v>70</v>
      </c>
      <c r="AI21" t="s">
        <v>72</v>
      </c>
      <c r="AN21" t="s">
        <v>74</v>
      </c>
      <c r="AX21" t="s">
        <v>77</v>
      </c>
    </row>
    <row r="22" spans="2:50">
      <c r="AB22" t="s">
        <v>71</v>
      </c>
      <c r="AI22" t="s">
        <v>73</v>
      </c>
      <c r="AN22" t="s">
        <v>75</v>
      </c>
      <c r="AW22" t="s">
        <v>76</v>
      </c>
      <c r="AX22" t="s">
        <v>78</v>
      </c>
    </row>
    <row r="23" spans="2:50">
      <c r="B23" t="s">
        <v>33</v>
      </c>
      <c r="AX23" t="s">
        <v>79</v>
      </c>
    </row>
    <row r="24" spans="2:50">
      <c r="AX24" t="s">
        <v>80</v>
      </c>
    </row>
    <row r="25" spans="2:50">
      <c r="AI25" t="s">
        <v>81</v>
      </c>
      <c r="AO25" t="s">
        <v>83</v>
      </c>
      <c r="AR25" t="s">
        <v>84</v>
      </c>
      <c r="AW25" t="s">
        <v>87</v>
      </c>
    </row>
    <row r="26" spans="2:50">
      <c r="B26" t="s">
        <v>34</v>
      </c>
      <c r="AI26" t="s">
        <v>73</v>
      </c>
      <c r="AM26" t="s">
        <v>82</v>
      </c>
      <c r="AW26" t="s">
        <v>88</v>
      </c>
    </row>
    <row r="27" spans="2:50">
      <c r="B27" t="s">
        <v>35</v>
      </c>
      <c r="AK27" t="s">
        <v>85</v>
      </c>
      <c r="AX27" t="s">
        <v>89</v>
      </c>
    </row>
    <row r="28" spans="2:50">
      <c r="AM28" t="s">
        <v>86</v>
      </c>
      <c r="AX28" t="s">
        <v>90</v>
      </c>
    </row>
    <row r="29" spans="2:50">
      <c r="B29" t="s">
        <v>34</v>
      </c>
      <c r="AX29" t="s">
        <v>91</v>
      </c>
    </row>
    <row r="30" spans="2:50">
      <c r="B30" t="s">
        <v>36</v>
      </c>
      <c r="AS30" t="s">
        <v>92</v>
      </c>
    </row>
    <row r="31" spans="2:50">
      <c r="AS31" t="s">
        <v>92</v>
      </c>
    </row>
    <row r="32" spans="2:50">
      <c r="B32" t="s">
        <v>37</v>
      </c>
    </row>
    <row r="33" spans="2:65">
      <c r="B33" t="s">
        <v>38</v>
      </c>
      <c r="AB33" t="s">
        <v>93</v>
      </c>
      <c r="AG33" t="s">
        <v>94</v>
      </c>
      <c r="AO33" t="s">
        <v>97</v>
      </c>
    </row>
    <row r="34" spans="2:65">
      <c r="B34" t="s">
        <v>40</v>
      </c>
      <c r="AB34" t="s">
        <v>71</v>
      </c>
      <c r="AH34" t="s">
        <v>95</v>
      </c>
      <c r="AP34" t="s">
        <v>98</v>
      </c>
    </row>
    <row r="35" spans="2:65">
      <c r="B35" t="s">
        <v>37</v>
      </c>
      <c r="AP35" t="s">
        <v>99</v>
      </c>
    </row>
    <row r="36" spans="2:65">
      <c r="B36" t="s">
        <v>38</v>
      </c>
      <c r="AP36" t="s">
        <v>100</v>
      </c>
    </row>
    <row r="37" spans="2:65">
      <c r="B37" t="s">
        <v>39</v>
      </c>
      <c r="AG37" t="s">
        <v>94</v>
      </c>
      <c r="AO37" t="s">
        <v>101</v>
      </c>
    </row>
    <row r="38" spans="2:65">
      <c r="AH38" t="s">
        <v>96</v>
      </c>
      <c r="AP38" t="s">
        <v>102</v>
      </c>
    </row>
    <row r="39" spans="2:65">
      <c r="B39" t="s">
        <v>41</v>
      </c>
      <c r="AP39" t="s">
        <v>103</v>
      </c>
    </row>
    <row r="41" spans="2:65">
      <c r="AB41" t="s">
        <v>104</v>
      </c>
      <c r="AI41" t="s">
        <v>105</v>
      </c>
      <c r="BF41" t="s">
        <v>108</v>
      </c>
    </row>
    <row r="42" spans="2:65">
      <c r="AB42" t="s">
        <v>71</v>
      </c>
      <c r="AI42" t="s">
        <v>107</v>
      </c>
      <c r="BF42" s="3" t="s">
        <v>109</v>
      </c>
    </row>
    <row r="43" spans="2:65">
      <c r="AI43" t="s">
        <v>106</v>
      </c>
    </row>
    <row r="44" spans="2:65">
      <c r="AB44" t="s">
        <v>110</v>
      </c>
      <c r="AI44" t="s">
        <v>111</v>
      </c>
    </row>
    <row r="47" spans="2:65">
      <c r="AB47" t="s">
        <v>112</v>
      </c>
    </row>
    <row r="48" spans="2:65">
      <c r="AC48" s="1">
        <v>1</v>
      </c>
      <c r="AD48" t="s">
        <v>113</v>
      </c>
      <c r="AT48" t="s">
        <v>116</v>
      </c>
      <c r="BG48" t="s">
        <v>119</v>
      </c>
      <c r="BM48" t="s">
        <v>122</v>
      </c>
    </row>
    <row r="49" spans="29:67">
      <c r="AC49" s="1">
        <v>2</v>
      </c>
      <c r="AD49" t="s">
        <v>114</v>
      </c>
      <c r="AT49" t="s">
        <v>117</v>
      </c>
      <c r="BG49" t="s">
        <v>120</v>
      </c>
      <c r="BM49" t="s">
        <v>123</v>
      </c>
      <c r="BO49" t="s">
        <v>124</v>
      </c>
    </row>
    <row r="50" spans="29:67">
      <c r="AC50" s="1">
        <v>3</v>
      </c>
      <c r="AD50" t="s">
        <v>115</v>
      </c>
      <c r="AT50" t="s">
        <v>118</v>
      </c>
      <c r="BG50" t="s">
        <v>121</v>
      </c>
    </row>
  </sheetData>
  <sheetProtection algorithmName="SHA-512" hashValue="vxnRirM8s8Y7CMrPiMLBpyuStq2lzcjliz+FGx1/FTu+bpH3EaDp7YoDLYtPaR01wBOXGKfacyVw1Lkwcu7dXA==" saltValue="vYo+6yYn7J0gWPvFDabwuA==" spinCount="100000" sheet="1" objects="1" scenarios="1"/>
  <phoneticPr fontId="2"/>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誘導基準適否チェックリスト</vt:lpstr>
      <vt:lpstr>Sheet1</vt:lpstr>
      <vt:lpstr>誘導基準適否チェックリスト!Print_Area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2023-12-19T07:17:50Z</cp:lastPrinted>
  <dcterms:created xsi:type="dcterms:W3CDTF">2023-04-10T02:48:05Z</dcterms:created>
  <dcterms:modified xsi:type="dcterms:W3CDTF">2025-02-21T07:33:17Z</dcterms:modified>
</cp:coreProperties>
</file>