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200\共有フォルダ\00（新）共有フォルダ\L省エネ（モデル住宅法・仕様基準のソフト）\仕様基準（誘導基準）plan21zx\"/>
    </mc:Choice>
  </mc:AlternateContent>
  <xr:revisionPtr revIDLastSave="0" documentId="13_ncr:1_{7C7A7DB4-F158-4357-A846-FCC9514F56BF}" xr6:coauthVersionLast="47" xr6:coauthVersionMax="47" xr10:uidLastSave="{00000000-0000-0000-0000-000000000000}"/>
  <bookViews>
    <workbookView xWindow="1170" yWindow="675" windowWidth="21165" windowHeight="14805" xr2:uid="{B5BF89C8-01D2-4A3C-BED7-5D88F9BA867D}"/>
  </bookViews>
  <sheets>
    <sheet name="誘導基準適否チェックリスト" sheetId="2" r:id="rId1"/>
    <sheet name="Sheet1" sheetId="1" r:id="rId2"/>
  </sheets>
  <definedNames>
    <definedName name="_xlnm.Print_Area" localSheetId="0">誘導基準適否チェックリスト!$K$1:$AK$119</definedName>
    <definedName name="地域番号">誘導基準適否チェックリスト!$A$5</definedName>
    <definedName name="地域別UA範囲窓ドア">誘導基準適否チェックリスト!$G$52:$H$55</definedName>
    <definedName name="地域別U値の範囲">誘導基準適否チェックリスト!$G$18:$H$42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81" i="2" l="1"/>
  <c r="Q116" i="2"/>
  <c r="AO81" i="2"/>
  <c r="X76" i="2"/>
  <c r="BE52" i="2"/>
  <c r="BE55" i="2"/>
  <c r="AO54" i="2"/>
  <c r="AO51" i="2"/>
  <c r="I55" i="2" a="1"/>
  <c r="I55" i="2" s="1"/>
  <c r="N55" i="2" s="1"/>
  <c r="A55" i="2" s="1"/>
  <c r="AJ54" i="2" s="1"/>
  <c r="AZ55" i="2" s="1"/>
  <c r="AD54" i="2" s="1"/>
  <c r="I52" i="2" a="1"/>
  <c r="I52" i="2" s="1"/>
  <c r="N52" i="2" s="1"/>
  <c r="A52" i="2" s="1"/>
  <c r="AJ51" i="2" s="1"/>
  <c r="AZ52" i="2" s="1"/>
  <c r="AD51" i="2" s="1"/>
  <c r="I42" i="2" a="1"/>
  <c r="I42" i="2" s="1"/>
  <c r="T42" i="2" s="1"/>
  <c r="I41" i="2" a="1"/>
  <c r="I41" i="2" s="1"/>
  <c r="T41" i="2" s="1"/>
  <c r="I39" i="2" a="1"/>
  <c r="I39" i="2" s="1"/>
  <c r="T39" i="2" s="1"/>
  <c r="I38" i="2" a="1"/>
  <c r="I38" i="2" s="1"/>
  <c r="T38" i="2" s="1"/>
  <c r="I37" i="2" a="1"/>
  <c r="I37" i="2" s="1"/>
  <c r="T37" i="2" s="1"/>
  <c r="I35" i="2" a="1"/>
  <c r="I35" i="2" s="1"/>
  <c r="T35" i="2" s="1"/>
  <c r="I34" i="2" a="1"/>
  <c r="I34" i="2" s="1"/>
  <c r="T34" i="2" s="1"/>
  <c r="I32" i="2" a="1"/>
  <c r="I32" i="2" s="1"/>
  <c r="T32" i="2" s="1"/>
  <c r="I31" i="2" a="1"/>
  <c r="I31" i="2" s="1"/>
  <c r="T31" i="2" s="1"/>
  <c r="I30" i="2" a="1"/>
  <c r="I30" i="2" s="1"/>
  <c r="T30" i="2" s="1"/>
  <c r="I28" i="2" a="1"/>
  <c r="I28" i="2" s="1"/>
  <c r="T28" i="2" s="1"/>
  <c r="I27" i="2" a="1"/>
  <c r="I27" i="2" s="1"/>
  <c r="T27" i="2" s="1"/>
  <c r="I26" i="2" a="1"/>
  <c r="I26" i="2" s="1"/>
  <c r="T26" i="2" s="1"/>
  <c r="I24" i="2" a="1"/>
  <c r="I24" i="2" s="1"/>
  <c r="T24" i="2" s="1"/>
  <c r="I23" i="2" a="1"/>
  <c r="I23" i="2" s="1"/>
  <c r="T23" i="2" s="1"/>
  <c r="I22" i="2" a="1"/>
  <c r="I22" i="2" s="1"/>
  <c r="T22" i="2" s="1"/>
  <c r="I20" i="2" a="1"/>
  <c r="I20" i="2" s="1"/>
  <c r="T20" i="2" s="1"/>
  <c r="I19" i="2" a="1"/>
  <c r="I19" i="2" s="1"/>
  <c r="T19" i="2" s="1"/>
  <c r="I18" i="2" a="1"/>
  <c r="I18" i="2" s="1"/>
  <c r="T18" i="2" s="1"/>
  <c r="AO57" i="2" l="1"/>
  <c r="AM57" i="2" s="1"/>
  <c r="BE57" i="2"/>
  <c r="AM56" i="2" s="1"/>
  <c r="AZ57" i="2"/>
  <c r="AH54" i="2"/>
  <c r="AH51" i="2"/>
  <c r="X54" i="2"/>
  <c r="X51" i="2"/>
  <c r="AI41" i="2"/>
  <c r="AI37" i="2"/>
  <c r="AI34" i="2"/>
  <c r="AI30" i="2"/>
  <c r="AM41" i="2"/>
  <c r="AM40" i="2"/>
  <c r="AM37" i="2"/>
  <c r="AM36" i="2"/>
  <c r="AM34" i="2"/>
  <c r="AM33" i="2"/>
  <c r="AM30" i="2"/>
  <c r="AM29" i="2"/>
  <c r="AM26" i="2"/>
  <c r="AM18" i="2"/>
  <c r="AM22" i="2"/>
  <c r="AG40" i="2"/>
  <c r="AW42" i="2"/>
  <c r="AW41" i="2"/>
  <c r="R40" i="2"/>
  <c r="AG36" i="2"/>
  <c r="R36" i="2"/>
  <c r="AW39" i="2"/>
  <c r="AW38" i="2"/>
  <c r="AW37" i="2"/>
  <c r="Z36" i="2" s="1"/>
  <c r="AW35" i="2"/>
  <c r="AW34" i="2"/>
  <c r="AG33" i="2"/>
  <c r="R33" i="2"/>
  <c r="R29" i="2"/>
  <c r="AG29" i="2"/>
  <c r="AG25" i="2"/>
  <c r="AG21" i="2"/>
  <c r="AW20" i="2"/>
  <c r="AW19" i="2"/>
  <c r="AW18" i="2"/>
  <c r="AG17" i="2"/>
  <c r="AW32" i="2"/>
  <c r="AW31" i="2"/>
  <c r="AW30" i="2"/>
  <c r="AW28" i="2"/>
  <c r="AW27" i="2"/>
  <c r="AW26" i="2"/>
  <c r="U47" i="2" l="1"/>
  <c r="AM55" i="2"/>
  <c r="AM59" i="2" s="1"/>
  <c r="Z17" i="2"/>
  <c r="Z25" i="2"/>
  <c r="Z29" i="2"/>
  <c r="Z40" i="2"/>
  <c r="Z33" i="2"/>
  <c r="AW24" i="2"/>
  <c r="AW23" i="2"/>
  <c r="AW22" i="2"/>
  <c r="AO97" i="2"/>
  <c r="K97" i="2"/>
  <c r="K47" i="2" l="1"/>
  <c r="A106" i="2"/>
  <c r="Z106" i="2"/>
  <c r="AB106" i="2"/>
  <c r="Z21" i="2"/>
  <c r="AW43" i="2"/>
  <c r="AM42" i="2" s="1"/>
  <c r="AO42" i="2"/>
  <c r="AO41" i="2"/>
  <c r="AO40" i="2"/>
  <c r="AO39" i="2"/>
  <c r="AO38" i="2"/>
  <c r="AO37" i="2"/>
  <c r="AO36" i="2"/>
  <c r="AO35" i="2"/>
  <c r="AO34" i="2"/>
  <c r="AO33" i="2"/>
  <c r="AO28" i="2"/>
  <c r="AO27" i="2"/>
  <c r="AO26" i="2"/>
  <c r="AO32" i="2"/>
  <c r="AO31" i="2"/>
  <c r="AO30" i="2"/>
  <c r="AO29" i="2"/>
  <c r="O40" i="2"/>
  <c r="O36" i="2"/>
  <c r="O33" i="2"/>
  <c r="O29" i="2"/>
  <c r="O28" i="2"/>
  <c r="C34" i="2"/>
  <c r="B34" i="2" s="1"/>
  <c r="C35" i="2"/>
  <c r="B35" i="2"/>
  <c r="D110" i="2"/>
  <c r="D107" i="2"/>
  <c r="D105" i="2"/>
  <c r="C110" i="2"/>
  <c r="C107" i="2"/>
  <c r="C105" i="2"/>
  <c r="C81" i="2"/>
  <c r="S81" i="2"/>
  <c r="S80" i="2"/>
  <c r="U77" i="2"/>
  <c r="B76" i="2"/>
  <c r="U75" i="2" s="1"/>
  <c r="B70" i="2"/>
  <c r="T75" i="2"/>
  <c r="T77" i="2"/>
  <c r="E73" i="2"/>
  <c r="E72" i="2"/>
  <c r="E71" i="2"/>
  <c r="E70" i="2"/>
  <c r="C70" i="2"/>
  <c r="D62" i="2"/>
  <c r="D65" i="2"/>
  <c r="D64" i="2"/>
  <c r="D63" i="2"/>
  <c r="C80" i="2"/>
  <c r="S62" i="2"/>
  <c r="C86" i="2"/>
  <c r="C88" i="2"/>
  <c r="C84" i="2"/>
  <c r="C83" i="2"/>
  <c r="N92" i="2"/>
  <c r="N91" i="2"/>
  <c r="N90" i="2"/>
  <c r="N96" i="2"/>
  <c r="S88" i="2"/>
  <c r="S86" i="2"/>
  <c r="S84" i="2"/>
  <c r="S83" i="2"/>
  <c r="N86" i="2"/>
  <c r="N80" i="2"/>
  <c r="N62" i="2"/>
  <c r="N66" i="2"/>
  <c r="Z73" i="2"/>
  <c r="Z72" i="2"/>
  <c r="Z71" i="2"/>
  <c r="U69" i="2"/>
  <c r="T69" i="2"/>
  <c r="Z65" i="2"/>
  <c r="Z64" i="2"/>
  <c r="Z63" i="2"/>
  <c r="Z62" i="2"/>
  <c r="B73" i="2" l="1"/>
  <c r="AR57" i="2"/>
  <c r="AQ40" i="2"/>
  <c r="AQ29" i="2"/>
  <c r="AQ33" i="2"/>
  <c r="AK34" i="2"/>
  <c r="AS34" i="2" s="1"/>
  <c r="AQ36" i="2"/>
  <c r="AJ34" i="2"/>
  <c r="C85" i="2"/>
  <c r="AO84" i="2" s="1"/>
  <c r="E74" i="2"/>
  <c r="D70" i="2"/>
  <c r="D66" i="2"/>
  <c r="AO65" i="2" s="1"/>
  <c r="C89" i="2"/>
  <c r="A50" i="2"/>
  <c r="AD5" i="2"/>
  <c r="V5" i="2"/>
  <c r="C41" i="2"/>
  <c r="B41" i="2" s="1"/>
  <c r="C42" i="2"/>
  <c r="B42" i="2" s="1"/>
  <c r="C39" i="2"/>
  <c r="B39" i="2" s="1"/>
  <c r="C38" i="2"/>
  <c r="B38" i="2"/>
  <c r="C37" i="2"/>
  <c r="B37" i="2" s="1"/>
  <c r="C32" i="2"/>
  <c r="B32" i="2" s="1"/>
  <c r="C31" i="2"/>
  <c r="B31" i="2"/>
  <c r="C30" i="2"/>
  <c r="B30" i="2" s="1"/>
  <c r="C28" i="2"/>
  <c r="B28" i="2"/>
  <c r="C27" i="2"/>
  <c r="B27" i="2"/>
  <c r="C26" i="2"/>
  <c r="B26" i="2" s="1"/>
  <c r="C24" i="2"/>
  <c r="B24" i="2" s="1"/>
  <c r="C23" i="2"/>
  <c r="B23" i="2" s="1"/>
  <c r="C22" i="2"/>
  <c r="B22" i="2" s="1"/>
  <c r="AI22" i="2"/>
  <c r="AO22" i="2" s="1"/>
  <c r="AI18" i="2"/>
  <c r="AO18" i="2" s="1"/>
  <c r="C20" i="2"/>
  <c r="B20" i="2" s="1"/>
  <c r="C19" i="2"/>
  <c r="B19" i="2" s="1"/>
  <c r="C18" i="2"/>
  <c r="B18" i="2" s="1"/>
  <c r="O30" i="2"/>
  <c r="O42" i="2"/>
  <c r="O41" i="2"/>
  <c r="O39" i="2"/>
  <c r="O38" i="2"/>
  <c r="O37" i="2"/>
  <c r="O35" i="2"/>
  <c r="O34" i="2"/>
  <c r="O32" i="2"/>
  <c r="O31" i="2"/>
  <c r="O27" i="2"/>
  <c r="O26" i="2"/>
  <c r="O24" i="2"/>
  <c r="O23" i="2"/>
  <c r="O22" i="2"/>
  <c r="O20" i="2"/>
  <c r="O19" i="2"/>
  <c r="O18" i="2"/>
  <c r="Q5" i="2"/>
  <c r="AM17" i="2" l="1"/>
  <c r="O17" i="2"/>
  <c r="O21" i="2"/>
  <c r="AM25" i="2"/>
  <c r="AQ18" i="2"/>
  <c r="AM21" i="2"/>
  <c r="O25" i="2"/>
  <c r="AO87" i="2"/>
  <c r="N88" i="2"/>
  <c r="N84" i="2"/>
  <c r="AO70" i="2"/>
  <c r="AO73" i="2"/>
  <c r="W73" i="2"/>
  <c r="V71" i="2"/>
  <c r="O71" i="2"/>
  <c r="AO68" i="2"/>
  <c r="T65" i="2"/>
  <c r="AJ41" i="2"/>
  <c r="D41" i="2" s="1"/>
  <c r="AK41" i="2"/>
  <c r="AS41" i="2" s="1"/>
  <c r="AJ37" i="2"/>
  <c r="D37" i="2" s="1"/>
  <c r="AK37" i="2"/>
  <c r="AS37" i="2" s="1"/>
  <c r="AJ30" i="2"/>
  <c r="D30" i="2" s="1"/>
  <c r="AK30" i="2"/>
  <c r="AS30" i="2" s="1"/>
  <c r="AQ26" i="2"/>
  <c r="O73" i="2"/>
  <c r="D34" i="2"/>
  <c r="AK26" i="2"/>
  <c r="AS26" i="2" s="1"/>
  <c r="AJ26" i="2"/>
  <c r="AK22" i="2"/>
  <c r="AS22" i="2" s="1"/>
  <c r="AJ22" i="2"/>
  <c r="D22" i="2" s="1"/>
  <c r="AJ18" i="2"/>
  <c r="D18" i="2" s="1"/>
  <c r="AK18" i="2"/>
  <c r="AS18" i="2" s="1"/>
  <c r="AO99" i="2" l="1"/>
  <c r="AS43" i="2"/>
  <c r="AM43" i="2" s="1"/>
  <c r="AM44" i="2" s="1"/>
  <c r="AQ43" i="2"/>
  <c r="E18" i="2"/>
  <c r="D43" i="2"/>
  <c r="A104" i="2" l="1"/>
  <c r="Z104" i="2"/>
  <c r="AB104" i="2"/>
  <c r="L61" i="2"/>
  <c r="AB109" i="2"/>
  <c r="A109" i="2"/>
  <c r="Z109" i="2"/>
  <c r="K13" i="2"/>
  <c r="AO101" i="2"/>
  <c r="L102" i="2" s="1"/>
  <c r="AU43" i="2"/>
  <c r="BB58" i="2"/>
  <c r="S113" i="2" l="1"/>
  <c r="Y113" i="2"/>
  <c r="AG10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熊谷信樹</author>
  </authors>
  <commentList>
    <comment ref="O29" authorId="0" shapeId="0" xr:uid="{E3AD8C2C-5895-4036-BB34-1EB3D33FF51A}">
      <text>
        <r>
          <rPr>
            <b/>
            <sz val="9"/>
            <color indexed="81"/>
            <rFont val="MS P ゴシック"/>
            <family val="3"/>
            <charset val="128"/>
          </rPr>
          <t>該当部位がない場合は選択してください
「該当部位なし」を選択すると、適否判定は「□」で表示します。</t>
        </r>
      </text>
    </comment>
    <comment ref="O33" authorId="0" shapeId="0" xr:uid="{40A4D284-75B8-457B-AC3A-52056BE41917}">
      <text>
        <r>
          <rPr>
            <b/>
            <sz val="9"/>
            <color indexed="81"/>
            <rFont val="MS P ゴシック"/>
            <family val="3"/>
            <charset val="128"/>
          </rPr>
          <t>該当部位がない場合は選択してください
「該当部位なし」を選択すると、適否判定は「□」で表示します。</t>
        </r>
      </text>
    </comment>
    <comment ref="O36" authorId="0" shapeId="0" xr:uid="{8BD46AEF-FA76-4114-AC4D-4B2E3A5915AB}">
      <text>
        <r>
          <rPr>
            <b/>
            <sz val="9"/>
            <color indexed="81"/>
            <rFont val="MS P ゴシック"/>
            <family val="3"/>
            <charset val="128"/>
          </rPr>
          <t>該当部位がない場合は選択してください
「該当部位なし」を選択すると、適否判定は「□」で表示します。</t>
        </r>
      </text>
    </comment>
    <comment ref="O40" authorId="0" shapeId="0" xr:uid="{212F6958-9F2E-4C87-8273-E43E2056B0CE}">
      <text>
        <r>
          <rPr>
            <b/>
            <sz val="9"/>
            <color indexed="81"/>
            <rFont val="MS P ゴシック"/>
            <family val="3"/>
            <charset val="128"/>
          </rPr>
          <t>該当部位がない場合は選択してください
「該当部位なし」を選択すると、適否判定は「□」で表示します。</t>
        </r>
      </text>
    </comment>
    <comment ref="Z104" authorId="0" shapeId="0" xr:uid="{A057A3AF-F434-4ED8-9B45-3AAE4080D840}">
      <text>
        <r>
          <rPr>
            <b/>
            <sz val="9"/>
            <color indexed="81"/>
            <rFont val="MS P ゴシック"/>
            <family val="3"/>
            <charset val="128"/>
          </rPr>
          <t>確認する地域の区分の基準にすべて「適合」した場合は「適」をチェックしてください。</t>
        </r>
      </text>
    </comment>
    <comment ref="AB104" authorId="0" shapeId="0" xr:uid="{2B562C01-A971-4135-8E10-0E81849B1075}">
      <text>
        <r>
          <rPr>
            <b/>
            <sz val="9"/>
            <color indexed="81"/>
            <rFont val="MS P ゴシック"/>
            <family val="3"/>
            <charset val="128"/>
          </rPr>
          <t>確認する地域の区分の基準にすべて「適合」した場合は「適」をチェックしてください。</t>
        </r>
      </text>
    </comment>
    <comment ref="Z106" authorId="0" shapeId="0" xr:uid="{4DC6CFCF-16F0-4797-8769-49545906993E}">
      <text>
        <r>
          <rPr>
            <b/>
            <sz val="9"/>
            <color indexed="81"/>
            <rFont val="MS P ゴシック"/>
            <family val="3"/>
            <charset val="128"/>
          </rPr>
          <t>確認する地域の区分の基準にすべて「適合」した場合は「適」をチェックしてください。</t>
        </r>
      </text>
    </comment>
    <comment ref="AB106" authorId="0" shapeId="0" xr:uid="{4EA163EB-0E47-4C5A-80F8-2AACB5E62945}">
      <text>
        <r>
          <rPr>
            <b/>
            <sz val="9"/>
            <color indexed="81"/>
            <rFont val="MS P ゴシック"/>
            <family val="3"/>
            <charset val="128"/>
          </rPr>
          <t>確認する地域の区分の基準にすべて「適合」した場合は「適」をチェックしてください。</t>
        </r>
      </text>
    </comment>
    <comment ref="Z109" authorId="0" shapeId="0" xr:uid="{BC5D62B4-3D7C-4E3E-839D-E5EC5ECDB255}">
      <text>
        <r>
          <rPr>
            <b/>
            <sz val="9"/>
            <color indexed="81"/>
            <rFont val="MS P ゴシック"/>
            <family val="3"/>
            <charset val="128"/>
          </rPr>
          <t>確認する地域の区分の基準にすべて「適合」した場合は「適」をチェックしてください。</t>
        </r>
      </text>
    </comment>
    <comment ref="AB109" authorId="0" shapeId="0" xr:uid="{6D0A8DCA-EDB7-4342-A6E9-F680F8EAAA44}">
      <text>
        <r>
          <rPr>
            <b/>
            <sz val="9"/>
            <color indexed="81"/>
            <rFont val="MS P ゴシック"/>
            <family val="3"/>
            <charset val="128"/>
          </rPr>
          <t>確認する地域の区分の基準にすべて「適合」した場合は「適」をチェックしてください。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<sst xmlns="http://schemas.openxmlformats.org/spreadsheetml/2006/main" count="353" uniqueCount="208">
  <si>
    <t>誘導基準適否</t>
    <rPh sb="0" eb="4">
      <t>ユウドウキジュン</t>
    </rPh>
    <rPh sb="4" eb="6">
      <t>テキヒ</t>
    </rPh>
    <phoneticPr fontId="2"/>
  </si>
  <si>
    <t>作成者</t>
    <rPh sb="0" eb="3">
      <t>サクセイシャ</t>
    </rPh>
    <phoneticPr fontId="2"/>
  </si>
  <si>
    <t>記入日</t>
    <rPh sb="0" eb="2">
      <t>キニュウ</t>
    </rPh>
    <rPh sb="2" eb="3">
      <t>ヒ</t>
    </rPh>
    <phoneticPr fontId="2"/>
  </si>
  <si>
    <t>年</t>
    <rPh sb="0" eb="1">
      <t>ネン</t>
    </rPh>
    <phoneticPr fontId="2"/>
  </si>
  <si>
    <t>月</t>
    <rPh sb="0" eb="1">
      <t>ツキ</t>
    </rPh>
    <phoneticPr fontId="2"/>
  </si>
  <si>
    <t>日</t>
    <rPh sb="0" eb="1">
      <t>ヒ</t>
    </rPh>
    <phoneticPr fontId="2"/>
  </si>
  <si>
    <t>物件名</t>
    <rPh sb="0" eb="3">
      <t>ブッケンメイ</t>
    </rPh>
    <phoneticPr fontId="2"/>
  </si>
  <si>
    <t>地域の区分</t>
    <rPh sb="0" eb="2">
      <t>チイキ</t>
    </rPh>
    <rPh sb="3" eb="5">
      <t>クブン</t>
    </rPh>
    <phoneticPr fontId="2"/>
  </si>
  <si>
    <t>◎ 建設地は、都道府県名 及び市区町村名を記入してください。</t>
    <phoneticPr fontId="2"/>
  </si>
  <si>
    <t>4地域</t>
    <rPh sb="1" eb="3">
      <t>チイキ</t>
    </rPh>
    <phoneticPr fontId="2"/>
  </si>
  <si>
    <t>５～７地域</t>
    <rPh sb="3" eb="5">
      <t>チイキ</t>
    </rPh>
    <phoneticPr fontId="2"/>
  </si>
  <si>
    <t>◎建設地の地域の区分を確認してください</t>
    <phoneticPr fontId="2"/>
  </si>
  <si>
    <t>建設地</t>
    <rPh sb="0" eb="3">
      <t>ケンセツチ</t>
    </rPh>
    <phoneticPr fontId="2"/>
  </si>
  <si>
    <t>都道府県</t>
    <rPh sb="0" eb="4">
      <t>トドウフケン</t>
    </rPh>
    <phoneticPr fontId="2"/>
  </si>
  <si>
    <t>市区町村</t>
    <rPh sb="0" eb="1">
      <t>シ</t>
    </rPh>
    <rPh sb="1" eb="2">
      <t>ク</t>
    </rPh>
    <rPh sb="2" eb="3">
      <t>マチ</t>
    </rPh>
    <rPh sb="3" eb="4">
      <t>ムラ</t>
    </rPh>
    <phoneticPr fontId="2"/>
  </si>
  <si>
    <t>断熱材の熱抵抗R</t>
    <rPh sb="0" eb="3">
      <t>ダンネツザイ</t>
    </rPh>
    <rPh sb="4" eb="5">
      <t>ネツ</t>
    </rPh>
    <rPh sb="5" eb="7">
      <t>テイコウ</t>
    </rPh>
    <phoneticPr fontId="2"/>
  </si>
  <si>
    <t>➡p.26～27</t>
    <phoneticPr fontId="2"/>
  </si>
  <si>
    <t>➡p.8～13</t>
    <phoneticPr fontId="2"/>
  </si>
  <si>
    <t>◎ 該当する部位がない場合は、「該当部位なし」にチェックをしてください。</t>
    <phoneticPr fontId="2"/>
  </si>
  <si>
    <t>◎ １つの部位に複数の仕様がある場合は、性能が低い仕様（熱抵抗 R が小さい方）について記入してください。</t>
    <phoneticPr fontId="2"/>
  </si>
  <si>
    <t>◎ １つの部位で複数の断熱工法を採用する場合は、それぞれの工法ごとに基準値を満たす必要があります。</t>
    <phoneticPr fontId="2"/>
  </si>
  <si>
    <t>◎ 断熱する部位とその部位の断熱工法をチェックし、「断熱材の製品名と厚さ」及び「熱抵抗 R」を記入のうえ、基準適否を確認してください。</t>
    <phoneticPr fontId="2"/>
  </si>
  <si>
    <t>◎ 断熱する部位と採用する断熱工法によって基準値が異なります。</t>
    <phoneticPr fontId="2"/>
  </si>
  <si>
    <t>部 位</t>
    <phoneticPr fontId="2"/>
  </si>
  <si>
    <t>断熱工法の基準値</t>
    <phoneticPr fontId="2"/>
  </si>
  <si>
    <t>断 熱 材 の 製 品 名 と 厚 さ</t>
    <phoneticPr fontId="2"/>
  </si>
  <si>
    <t>熱 抵 抗R［㎡・ K / W]</t>
    <phoneticPr fontId="2"/>
  </si>
  <si>
    <t>適 否 確 認</t>
    <phoneticPr fontId="2"/>
  </si>
  <si>
    <t>該当部位無</t>
    <rPh sb="0" eb="2">
      <t>ガイトウ</t>
    </rPh>
    <rPh sb="2" eb="5">
      <t>ブイナシ</t>
    </rPh>
    <phoneticPr fontId="2"/>
  </si>
  <si>
    <t>適合</t>
    <rPh sb="0" eb="2">
      <t>テキゴウ</t>
    </rPh>
    <phoneticPr fontId="2"/>
  </si>
  <si>
    <t>不適</t>
    <rPh sb="0" eb="2">
      <t>フテキ</t>
    </rPh>
    <phoneticPr fontId="2"/>
  </si>
  <si>
    <t>屋 根</t>
    <phoneticPr fontId="2"/>
  </si>
  <si>
    <t>天 井</t>
    <phoneticPr fontId="2"/>
  </si>
  <si>
    <t>壁</t>
    <rPh sb="0" eb="1">
      <t>カベ</t>
    </rPh>
    <phoneticPr fontId="2"/>
  </si>
  <si>
    <t>床</t>
    <rPh sb="0" eb="1">
      <t>ユカ</t>
    </rPh>
    <phoneticPr fontId="2"/>
  </si>
  <si>
    <t>(外気に接する部分)</t>
    <rPh sb="1" eb="3">
      <t>ソトキ</t>
    </rPh>
    <rPh sb="4" eb="5">
      <t>セッ</t>
    </rPh>
    <rPh sb="7" eb="9">
      <t>ブブン</t>
    </rPh>
    <phoneticPr fontId="2"/>
  </si>
  <si>
    <t>(その他の部分)</t>
    <rPh sb="3" eb="4">
      <t>ホカ</t>
    </rPh>
    <rPh sb="5" eb="7">
      <t>ブブン</t>
    </rPh>
    <phoneticPr fontId="2"/>
  </si>
  <si>
    <t>土間床等の外周部分の</t>
    <phoneticPr fontId="2"/>
  </si>
  <si>
    <t>基礎壁</t>
    <phoneticPr fontId="2"/>
  </si>
  <si>
    <t>(その他の部分)※</t>
    <rPh sb="3" eb="4">
      <t>タ</t>
    </rPh>
    <rPh sb="5" eb="7">
      <t>ブブン</t>
    </rPh>
    <phoneticPr fontId="2"/>
  </si>
  <si>
    <t>(外気に接する部分）※</t>
    <phoneticPr fontId="2"/>
  </si>
  <si>
    <t>※玄関、勝手口等の土間床部分の断熱を省略する場合には、当該部分を除く基礎壁について確認してください</t>
    <phoneticPr fontId="2"/>
  </si>
  <si>
    <t>開口部（窓、ドア）の</t>
    <phoneticPr fontId="2"/>
  </si>
  <si>
    <t>熱貫流率U</t>
    <phoneticPr fontId="2"/>
  </si>
  <si>
    <t>と日射遮蔽対策</t>
    <phoneticPr fontId="2"/>
  </si>
  <si>
    <t>➡ P.14～15</t>
    <phoneticPr fontId="2"/>
  </si>
  <si>
    <t>◎ 地域の区分によって基準値が異なります。</t>
    <phoneticPr fontId="2"/>
  </si>
  <si>
    <t>◎「製品名」 及び「窓又はドアの熱貫流率U」「窓の日◎射熱取得率η 」 を記入のうえ、 基準適否を確認してください。</t>
    <phoneticPr fontId="2"/>
  </si>
  <si>
    <t>◎ 複数の仕様がある場合は、熱貫流率Uについては性能が低い仕様（熱貫流率Uが大きい方）、日射遮蔽対策については、窓の日射熱取得率η が大きい仕様を記入してください。</t>
    <phoneticPr fontId="2"/>
  </si>
  <si>
    <t>◎ ５～７地域において該当する窓がない場合は、「該当部位なし」にチェックをしてください.</t>
    <phoneticPr fontId="2"/>
  </si>
  <si>
    <t>基 準 値</t>
    <phoneticPr fontId="2"/>
  </si>
  <si>
    <t>熱貫流率</t>
    <phoneticPr fontId="2"/>
  </si>
  <si>
    <t>日射遮蔽対</t>
    <phoneticPr fontId="2"/>
  </si>
  <si>
    <t xml:space="preserve">製 品 名 </t>
    <rPh sb="4" eb="5">
      <t>メイ</t>
    </rPh>
    <phoneticPr fontId="2"/>
  </si>
  <si>
    <t>窓又はドアの熱貫流率U[W（㎡ / ・ K）］</t>
    <rPh sb="0" eb="1">
      <t>マド</t>
    </rPh>
    <rPh sb="1" eb="2">
      <t>マタ</t>
    </rPh>
    <rPh sb="6" eb="10">
      <t>ネツカンリュウリツ</t>
    </rPh>
    <phoneticPr fontId="2"/>
  </si>
  <si>
    <t>窓の日射熱取得率η[-]</t>
    <rPh sb="0" eb="1">
      <t>マド</t>
    </rPh>
    <rPh sb="2" eb="4">
      <t>ニッシャ</t>
    </rPh>
    <rPh sb="4" eb="5">
      <t>ネツ</t>
    </rPh>
    <rPh sb="5" eb="8">
      <t>シュトクリツ</t>
    </rPh>
    <phoneticPr fontId="2"/>
  </si>
  <si>
    <t>４ 地域</t>
    <phoneticPr fontId="2"/>
  </si>
  <si>
    <t>U≦ 2.3</t>
    <phoneticPr fontId="2"/>
  </si>
  <si>
    <t>窓</t>
    <rPh sb="0" eb="1">
      <t>マド</t>
    </rPh>
    <phoneticPr fontId="2"/>
  </si>
  <si>
    <t>５～７地域</t>
    <phoneticPr fontId="2"/>
  </si>
  <si>
    <t>ドア</t>
    <phoneticPr fontId="2"/>
  </si>
  <si>
    <t>有効なひさし軒等がある所に設置する窓</t>
    <rPh sb="11" eb="12">
      <t>トコロ</t>
    </rPh>
    <rPh sb="13" eb="15">
      <t>セッチ</t>
    </rPh>
    <rPh sb="17" eb="18">
      <t>マド</t>
    </rPh>
    <phoneticPr fontId="2"/>
  </si>
  <si>
    <t>有効なひさし軒等がない所に設置する窓</t>
    <rPh sb="11" eb="12">
      <t>トコロ</t>
    </rPh>
    <rPh sb="13" eb="15">
      <t>セッチ</t>
    </rPh>
    <rPh sb="17" eb="18">
      <t>マド</t>
    </rPh>
    <phoneticPr fontId="2"/>
  </si>
  <si>
    <t>η≦ 0.59</t>
    <phoneticPr fontId="2"/>
  </si>
  <si>
    <t>製品名（又は建具とガラスの種類）</t>
    <phoneticPr fontId="2"/>
  </si>
  <si>
    <t>設備機器の仕様</t>
    <rPh sb="5" eb="7">
      <t>シヨウ</t>
    </rPh>
    <phoneticPr fontId="2"/>
  </si>
  <si>
    <t>➡ P.16～17</t>
    <phoneticPr fontId="2"/>
  </si>
  <si>
    <t>註：下記に記載のない設備機器（床暖房など）を設置する場合、このチェックリストは使用できません。</t>
    <rPh sb="0" eb="1">
      <t>チュウ</t>
    </rPh>
    <phoneticPr fontId="2"/>
  </si>
  <si>
    <t>◎ 暖冷房設備は、暖冷房する範囲を選択したのち、各々についていずれかを選択してください</t>
    <phoneticPr fontId="2"/>
  </si>
  <si>
    <t>◎ 暖冷房設備を設置しない場合や入居後に設置する場合、又はまだ機器が決まっていない場合は、不適合となりま</t>
    <phoneticPr fontId="2"/>
  </si>
  <si>
    <t>暖冷房設備</t>
    <phoneticPr fontId="2"/>
  </si>
  <si>
    <t>右記のいずれかを選択</t>
    <phoneticPr fontId="2"/>
  </si>
  <si>
    <t>住戸全体を</t>
    <phoneticPr fontId="2"/>
  </si>
  <si>
    <t>暖冷房</t>
    <phoneticPr fontId="2"/>
  </si>
  <si>
    <t>ダクトセントラル空調機で、</t>
    <phoneticPr fontId="2"/>
  </si>
  <si>
    <t>以下の全ての仕様に該当するこ</t>
    <phoneticPr fontId="2"/>
  </si>
  <si>
    <t>➡</t>
    <phoneticPr fontId="2"/>
  </si>
  <si>
    <t>ヒートポンプ式熱源</t>
    <phoneticPr fontId="2"/>
  </si>
  <si>
    <t>可変風量制御方式（VAV 方式）であるもの</t>
    <phoneticPr fontId="2"/>
  </si>
  <si>
    <t>断熱区画内に全てのダクトを設置するもの</t>
    <phoneticPr fontId="2"/>
  </si>
  <si>
    <t>熱交換換気設備を採用</t>
    <phoneticPr fontId="2"/>
  </si>
  <si>
    <t>居室のみを</t>
    <phoneticPr fontId="2"/>
  </si>
  <si>
    <t>暖 房</t>
    <phoneticPr fontId="2"/>
  </si>
  <si>
    <t>主たる居室</t>
    <rPh sb="3" eb="5">
      <t>キョシツ</t>
    </rPh>
    <phoneticPr fontId="2"/>
  </si>
  <si>
    <t>その他の居室</t>
    <rPh sb="2" eb="3">
      <t>タ</t>
    </rPh>
    <rPh sb="4" eb="6">
      <t>キョシツ</t>
    </rPh>
    <phoneticPr fontId="2"/>
  </si>
  <si>
    <t>暖房と冷房の両方についていずれかを選択</t>
    <phoneticPr fontId="2"/>
  </si>
  <si>
    <t>冷 房</t>
    <phoneticPr fontId="2"/>
  </si>
  <si>
    <t>設置する居室をチェックしてください。（その他の居室がない場合は主たる居室のみ）</t>
    <phoneticPr fontId="2"/>
  </si>
  <si>
    <t>パネルラジエーターで以下のいずれかを熱源とし、かつ配管に断熱被覆があるもの</t>
    <phoneticPr fontId="2"/>
  </si>
  <si>
    <t>石油潜熱回収型温水暖房機【エコフィール】</t>
    <phoneticPr fontId="2"/>
  </si>
  <si>
    <t>ガス潜熱回収型温水暖房機【エコジョーズ】</t>
    <phoneticPr fontId="2"/>
  </si>
  <si>
    <t>電気ヒートポンプ温水暖房機（フロン系冷媒に限る）</t>
    <phoneticPr fontId="2"/>
  </si>
  <si>
    <t>ルームエアコンディショナーで、エネルギー消費効率の区分が （い） のもの</t>
    <phoneticPr fontId="2"/>
  </si>
  <si>
    <t>換気設備</t>
    <phoneticPr fontId="2"/>
  </si>
  <si>
    <t>熱交換型換気設備を</t>
    <phoneticPr fontId="2"/>
  </si>
  <si>
    <t>採用しない</t>
    <rPh sb="0" eb="2">
      <t>サイヨウ</t>
    </rPh>
    <phoneticPr fontId="2"/>
  </si>
  <si>
    <t>採用する</t>
    <rPh sb="0" eb="2">
      <t>サイヨウ</t>
    </rPh>
    <phoneticPr fontId="2"/>
  </si>
  <si>
    <t>以下のいずれかの設備機器であること</t>
    <phoneticPr fontId="2"/>
  </si>
  <si>
    <t>ダクト式第一種換気設備で、ダクト内径が 75mm 以上で、かつ DC モーター（直流）のもの</t>
    <phoneticPr fontId="2"/>
  </si>
  <si>
    <t>ダクト式第二種 又は 第三種換気設備で、ダクト内径が 75mm 以上のもの</t>
    <phoneticPr fontId="2"/>
  </si>
  <si>
    <t>壁付け式第二種 又は 第三種換気設備のもの</t>
    <phoneticPr fontId="2"/>
  </si>
  <si>
    <t>以下の全ての仕様に該当すること</t>
    <phoneticPr fontId="2"/>
  </si>
  <si>
    <t>ダクト式第一種換気設備で、ダクト内径が 75mm 以上、有効換気量率 が 0.8 以上で、かつ DC モーター（直流）のもの</t>
    <phoneticPr fontId="2"/>
  </si>
  <si>
    <t>温度交換効率 が 70% 以上のもの</t>
    <phoneticPr fontId="2"/>
  </si>
  <si>
    <t>給湯設備</t>
    <phoneticPr fontId="2"/>
  </si>
  <si>
    <t>石油潜熱回収型給湯機【エコフィール】 のモード熱効率 84.9% 以上のもの</t>
  </si>
  <si>
    <t>電気ヒートポンプ給湯機【エコキュート 】 の JIS 効率 3.3 以上のもの</t>
    <phoneticPr fontId="2"/>
  </si>
  <si>
    <t>ガス潜熱回収型給湯機【エコジョーズ】 のモード熱効率 86.6% 以上のもの</t>
    <phoneticPr fontId="2"/>
  </si>
  <si>
    <t>［共通条件］</t>
    <phoneticPr fontId="2"/>
  </si>
  <si>
    <r>
      <rPr>
        <sz val="7"/>
        <color rgb="FF242021"/>
        <rFont val="ＭＳ Ｐゴシック"/>
        <family val="3"/>
        <charset val="128"/>
      </rPr>
      <t>分岐後の全ての配管径が</t>
    </r>
    <r>
      <rPr>
        <sz val="7"/>
        <color rgb="FF242021"/>
        <rFont val="PUDShinGoNTPr6N-Regular-Identit"/>
        <family val="2"/>
      </rPr>
      <t xml:space="preserve"> 13A </t>
    </r>
    <r>
      <rPr>
        <sz val="7"/>
        <color rgb="FF242021"/>
        <rFont val="ＭＳ Ｐゴシック"/>
        <family val="3"/>
        <charset val="128"/>
      </rPr>
      <t>以下のヘッダー方式、浴室シャワー水栓に手元止水機構</t>
    </r>
    <r>
      <rPr>
        <sz val="7"/>
        <color rgb="FF242021"/>
        <rFont val="PUDShinGoNTPr6N-Regular-Identit"/>
        <family val="2"/>
      </rPr>
      <t xml:space="preserve"> </t>
    </r>
    <r>
      <rPr>
        <sz val="7"/>
        <color rgb="FF242021"/>
        <rFont val="ＭＳ Ｐゴシック"/>
        <family val="3"/>
        <charset val="128"/>
      </rPr>
      <t>及び</t>
    </r>
    <r>
      <rPr>
        <sz val="7"/>
        <color rgb="FF242021"/>
        <rFont val="PUDShinGoNTPr6N-Regular-Identit"/>
        <family val="2"/>
      </rPr>
      <t xml:space="preserve"> </t>
    </r>
    <r>
      <rPr>
        <sz val="7"/>
        <color rgb="FF242021"/>
        <rFont val="ＭＳ Ｐゴシック"/>
        <family val="3"/>
        <charset val="128"/>
      </rPr>
      <t>小流量吐水機構を有する節湯措置、高断熱浴槽の採用</t>
    </r>
    <phoneticPr fontId="2"/>
  </si>
  <si>
    <t>照明設備</t>
    <phoneticPr fontId="2"/>
  </si>
  <si>
    <t>全ての照明設備が LED である</t>
    <phoneticPr fontId="2"/>
  </si>
  <si>
    <t>誘導基準への適合確認のプロセス</t>
    <phoneticPr fontId="2"/>
  </si>
  <si>
    <t>断熱材の 熱抵抗R</t>
    <phoneticPr fontId="2"/>
  </si>
  <si>
    <t>開口部（窓、ドア）の 熱貫流率Uと日射遮蔽対策</t>
    <phoneticPr fontId="2"/>
  </si>
  <si>
    <t>設備機器の仕様</t>
    <phoneticPr fontId="2"/>
  </si>
  <si>
    <t>確認する地域の区分の基準に</t>
    <phoneticPr fontId="2"/>
  </si>
  <si>
    <t>すべて「適合」又は「該当部位なしを選択</t>
    <phoneticPr fontId="2"/>
  </si>
  <si>
    <t>すべての設備でいずれかの仕様を選択</t>
    <phoneticPr fontId="2"/>
  </si>
  <si>
    <t>誘導基準</t>
    <phoneticPr fontId="2"/>
  </si>
  <si>
    <t>「適合」</t>
    <phoneticPr fontId="2"/>
  </si>
  <si>
    <t>となります。</t>
    <phoneticPr fontId="2"/>
  </si>
  <si>
    <t xml:space="preserve">誘 導 基 準 適 </t>
    <phoneticPr fontId="2"/>
  </si>
  <si>
    <t>適合</t>
    <phoneticPr fontId="2"/>
  </si>
  <si>
    <t>不適</t>
    <phoneticPr fontId="2"/>
  </si>
  <si>
    <t>記入日：</t>
    <rPh sb="0" eb="2">
      <t>キニュウ</t>
    </rPh>
    <rPh sb="2" eb="3">
      <t>ヒ</t>
    </rPh>
    <phoneticPr fontId="2"/>
  </si>
  <si>
    <t>作成者：</t>
    <rPh sb="0" eb="3">
      <t>サクセイシャ</t>
    </rPh>
    <phoneticPr fontId="2"/>
  </si>
  <si>
    <t>誘導基準適否　チェックリスト</t>
    <rPh sb="0" eb="4">
      <t>ユウドウキジュン</t>
    </rPh>
    <rPh sb="4" eb="6">
      <t>テキヒ</t>
    </rPh>
    <phoneticPr fontId="2"/>
  </si>
  <si>
    <t>物件名：</t>
    <rPh sb="0" eb="3">
      <t>ブッケンメイ</t>
    </rPh>
    <phoneticPr fontId="2"/>
  </si>
  <si>
    <t>■</t>
    <phoneticPr fontId="2"/>
  </si>
  <si>
    <t xml:space="preserve"> 断熱材の熱抵抗R</t>
    <rPh sb="1" eb="4">
      <t>ダンネツザイ</t>
    </rPh>
    <rPh sb="5" eb="6">
      <t>ネツ</t>
    </rPh>
    <rPh sb="6" eb="8">
      <t>テイコウ</t>
    </rPh>
    <phoneticPr fontId="2"/>
  </si>
  <si>
    <t>該当
部位
なし</t>
    <rPh sb="0" eb="2">
      <t>ガイトウ</t>
    </rPh>
    <rPh sb="3" eb="5">
      <t>ブイ</t>
    </rPh>
    <phoneticPr fontId="2"/>
  </si>
  <si>
    <t xml:space="preserve">軸組充填： R≧ </t>
    <phoneticPr fontId="2"/>
  </si>
  <si>
    <t xml:space="preserve">枠組充填： R≧ </t>
    <phoneticPr fontId="2"/>
  </si>
  <si>
    <t xml:space="preserve">外　　張： R≧ </t>
    <phoneticPr fontId="2"/>
  </si>
  <si>
    <r>
      <t>(</t>
    </r>
    <r>
      <rPr>
        <b/>
        <sz val="11"/>
        <color theme="1"/>
        <rFont val="游ゴシック"/>
        <family val="3"/>
        <charset val="128"/>
        <scheme val="minor"/>
      </rPr>
      <t>外気</t>
    </r>
    <r>
      <rPr>
        <sz val="11"/>
        <color theme="1"/>
        <rFont val="游ゴシック"/>
        <family val="2"/>
        <charset val="128"/>
        <scheme val="minor"/>
      </rPr>
      <t>に接する部分)</t>
    </r>
    <rPh sb="1" eb="3">
      <t>ソトキ</t>
    </rPh>
    <rPh sb="4" eb="5">
      <t>セッ</t>
    </rPh>
    <rPh sb="7" eb="9">
      <t>ブブン</t>
    </rPh>
    <phoneticPr fontId="2"/>
  </si>
  <si>
    <t>製品名（又は断熱材の種類）</t>
    <phoneticPr fontId="2"/>
  </si>
  <si>
    <t>厚さ</t>
    <phoneticPr fontId="2"/>
  </si>
  <si>
    <t>mm</t>
    <phoneticPr fontId="2"/>
  </si>
  <si>
    <t>R</t>
    <phoneticPr fontId="2"/>
  </si>
  <si>
    <r>
      <t>(</t>
    </r>
    <r>
      <rPr>
        <b/>
        <sz val="9"/>
        <color theme="1"/>
        <rFont val="游ゴシック"/>
        <family val="3"/>
        <charset val="128"/>
        <scheme val="minor"/>
      </rPr>
      <t>その他</t>
    </r>
    <r>
      <rPr>
        <sz val="9"/>
        <color theme="1"/>
        <rFont val="游ゴシック"/>
        <family val="3"/>
        <charset val="128"/>
        <scheme val="minor"/>
      </rPr>
      <t>の部分)</t>
    </r>
    <rPh sb="3" eb="4">
      <t>ホカ</t>
    </rPh>
    <rPh sb="5" eb="7">
      <t>ブブン</t>
    </rPh>
    <phoneticPr fontId="2"/>
  </si>
  <si>
    <t>部位</t>
    <rPh sb="0" eb="2">
      <t>ブイ</t>
    </rPh>
    <phoneticPr fontId="2"/>
  </si>
  <si>
    <r>
      <t>熱 抵 抗
R</t>
    </r>
    <r>
      <rPr>
        <b/>
        <sz val="5"/>
        <color theme="0"/>
        <rFont val="游ゴシック"/>
        <family val="3"/>
        <charset val="128"/>
        <scheme val="minor"/>
      </rPr>
      <t>［㎡・ K / W]</t>
    </r>
    <phoneticPr fontId="2"/>
  </si>
  <si>
    <t xml:space="preserve">U≦ </t>
    <phoneticPr fontId="2"/>
  </si>
  <si>
    <t>U</t>
    <phoneticPr fontId="2"/>
  </si>
  <si>
    <t>採用しない</t>
    <rPh sb="0" eb="2">
      <t>サイヨウ</t>
    </rPh>
    <phoneticPr fontId="2"/>
  </si>
  <si>
    <r>
      <t>石油潜熱回収型給湯機</t>
    </r>
    <r>
      <rPr>
        <b/>
        <sz val="11"/>
        <color theme="1"/>
        <rFont val="游ゴシック"/>
        <family val="3"/>
        <charset val="128"/>
        <scheme val="minor"/>
      </rPr>
      <t>【エコフィール】</t>
    </r>
    <r>
      <rPr>
        <b/>
        <sz val="9"/>
        <color theme="1"/>
        <rFont val="游ゴシック"/>
        <family val="3"/>
        <charset val="128"/>
        <scheme val="minor"/>
      </rPr>
      <t xml:space="preserve"> のモード熱効率 84.9% 以上のもの</t>
    </r>
  </si>
  <si>
    <r>
      <t>ガス潜熱回収型給湯機</t>
    </r>
    <r>
      <rPr>
        <b/>
        <sz val="11"/>
        <color theme="1"/>
        <rFont val="游ゴシック"/>
        <family val="3"/>
        <charset val="128"/>
        <scheme val="minor"/>
      </rPr>
      <t>【エコジョーズ】</t>
    </r>
    <r>
      <rPr>
        <b/>
        <sz val="9"/>
        <color theme="1"/>
        <rFont val="游ゴシック"/>
        <family val="3"/>
        <charset val="128"/>
        <scheme val="minor"/>
      </rPr>
      <t xml:space="preserve"> のモード熱効率 86.6% 以上のもの</t>
    </r>
  </si>
  <si>
    <r>
      <t>電気ヒートポンプ給湯機</t>
    </r>
    <r>
      <rPr>
        <b/>
        <sz val="11"/>
        <color theme="1"/>
        <rFont val="游ゴシック"/>
        <family val="3"/>
        <charset val="128"/>
        <scheme val="minor"/>
      </rPr>
      <t>【エコキュート 】</t>
    </r>
    <r>
      <rPr>
        <b/>
        <sz val="9"/>
        <color theme="1"/>
        <rFont val="游ゴシック"/>
        <family val="3"/>
        <charset val="128"/>
        <scheme val="minor"/>
      </rPr>
      <t xml:space="preserve"> の JIS 効率 3.3 以上のもの</t>
    </r>
    <phoneticPr fontId="2"/>
  </si>
  <si>
    <t>誘導基準</t>
    <rPh sb="0" eb="4">
      <t>ユウドウキジュン</t>
    </rPh>
    <phoneticPr fontId="2"/>
  </si>
  <si>
    <t>適合</t>
    <rPh sb="0" eb="2">
      <t>テキゴウ</t>
    </rPh>
    <phoneticPr fontId="2"/>
  </si>
  <si>
    <t>となります。</t>
    <phoneticPr fontId="2"/>
  </si>
  <si>
    <t>誘導基準適否</t>
    <rPh sb="0" eb="4">
      <t>ユウドウキジュン</t>
    </rPh>
    <rPh sb="4" eb="6">
      <t>テキヒ</t>
    </rPh>
    <phoneticPr fontId="2"/>
  </si>
  <si>
    <t>不適</t>
    <rPh sb="0" eb="2">
      <t>フテキ</t>
    </rPh>
    <phoneticPr fontId="2"/>
  </si>
  <si>
    <r>
      <t>全ての照明設備が</t>
    </r>
    <r>
      <rPr>
        <b/>
        <sz val="11"/>
        <color theme="1"/>
        <rFont val="游ゴシック"/>
        <family val="3"/>
        <charset val="128"/>
        <scheme val="minor"/>
      </rPr>
      <t xml:space="preserve"> </t>
    </r>
    <r>
      <rPr>
        <b/>
        <sz val="12"/>
        <color theme="1"/>
        <rFont val="游ゴシック"/>
        <family val="3"/>
        <charset val="128"/>
        <scheme val="minor"/>
      </rPr>
      <t>LED</t>
    </r>
    <r>
      <rPr>
        <b/>
        <sz val="9"/>
        <color theme="1"/>
        <rFont val="游ゴシック"/>
        <family val="3"/>
        <charset val="128"/>
        <scheme val="minor"/>
      </rPr>
      <t xml:space="preserve"> である</t>
    </r>
    <phoneticPr fontId="2"/>
  </si>
  <si>
    <t>適否</t>
    <rPh sb="0" eb="2">
      <t>テキヒ</t>
    </rPh>
    <phoneticPr fontId="2"/>
  </si>
  <si>
    <t xml:space="preserve"> </t>
    <phoneticPr fontId="2"/>
  </si>
  <si>
    <t>適</t>
    <rPh sb="0" eb="1">
      <t>テキ</t>
    </rPh>
    <phoneticPr fontId="2"/>
  </si>
  <si>
    <t>確認する地域の区分の基準にすべて「適合」又は「該当部位なし」を選択</t>
    <phoneticPr fontId="2"/>
  </si>
  <si>
    <t>誘導基準への適合確認のプロセス及び適否判定</t>
    <rPh sb="15" eb="16">
      <t>オヨ</t>
    </rPh>
    <rPh sb="17" eb="21">
      <t>テキヒハンテイ</t>
    </rPh>
    <phoneticPr fontId="2"/>
  </si>
  <si>
    <t>（シート１～シート３に適合した場合は「適」をチェックしてください）</t>
    <rPh sb="11" eb="13">
      <t>テキゴウ</t>
    </rPh>
    <rPh sb="15" eb="17">
      <t>バアイ</t>
    </rPh>
    <rPh sb="19" eb="20">
      <t>テキ</t>
    </rPh>
    <phoneticPr fontId="2"/>
  </si>
  <si>
    <t>居室のみを
暖冷房</t>
    <phoneticPr fontId="2"/>
  </si>
  <si>
    <t>住戸全体を
暖冷房</t>
    <phoneticPr fontId="2"/>
  </si>
  <si>
    <t>設置する居室をチェックしてください。
(その他の居室がない場合は主たる居室のみ)</t>
    <phoneticPr fontId="2"/>
  </si>
  <si>
    <t>ダクトセントラル空調機で、右記の全ての仕様に該当すること</t>
    <rPh sb="13" eb="15">
      <t>ウキ</t>
    </rPh>
    <phoneticPr fontId="2"/>
  </si>
  <si>
    <t>高断熱浴槽の採用</t>
    <phoneticPr fontId="2"/>
  </si>
  <si>
    <t>分岐後の全ての配管径が 13A 以下のヘッダー方式</t>
    <phoneticPr fontId="2"/>
  </si>
  <si>
    <t>■</t>
    <phoneticPr fontId="2"/>
  </si>
  <si>
    <t>浴室シャワー水栓に手元止水機構 及び 小流量吐水機構を有する節湯措置</t>
    <phoneticPr fontId="2"/>
  </si>
  <si>
    <t>不適</t>
    <rPh sb="0" eb="1">
      <t>フ</t>
    </rPh>
    <rPh sb="1" eb="2">
      <t>テキ</t>
    </rPh>
    <phoneticPr fontId="2"/>
  </si>
  <si>
    <t>建設地：</t>
    <phoneticPr fontId="2"/>
  </si>
  <si>
    <t>選択の確認</t>
    <rPh sb="0" eb="2">
      <t>センタク</t>
    </rPh>
    <rPh sb="3" eb="5">
      <t>カクニン</t>
    </rPh>
    <phoneticPr fontId="2"/>
  </si>
  <si>
    <t>不適の確認</t>
    <rPh sb="0" eb="2">
      <t>フテキ</t>
    </rPh>
    <rPh sb="3" eb="5">
      <t>カクニン</t>
    </rPh>
    <phoneticPr fontId="2"/>
  </si>
  <si>
    <t>値の未入力</t>
    <rPh sb="0" eb="1">
      <t>アタイ</t>
    </rPh>
    <rPh sb="2" eb="5">
      <t>ミニュウリョク</t>
    </rPh>
    <phoneticPr fontId="2"/>
  </si>
  <si>
    <t>該当なし</t>
    <rPh sb="0" eb="2">
      <t>ガイトウ</t>
    </rPh>
    <phoneticPr fontId="2"/>
  </si>
  <si>
    <t>以下のいずれかの設備機器であること</t>
    <phoneticPr fontId="2"/>
  </si>
  <si>
    <t>合計</t>
    <rPh sb="0" eb="2">
      <t>ゴウケイ</t>
    </rPh>
    <phoneticPr fontId="2"/>
  </si>
  <si>
    <t>不適箇所の検索２</t>
    <rPh sb="0" eb="4">
      <t>フテキカショ</t>
    </rPh>
    <rPh sb="5" eb="7">
      <t>ケンサク</t>
    </rPh>
    <phoneticPr fontId="2"/>
  </si>
  <si>
    <t>不適箇所の検索３</t>
    <rPh sb="0" eb="4">
      <t>フテキカショ</t>
    </rPh>
    <rPh sb="5" eb="7">
      <t>ケンサク</t>
    </rPh>
    <phoneticPr fontId="2"/>
  </si>
  <si>
    <t>総合計</t>
    <rPh sb="0" eb="1">
      <t>ソウ</t>
    </rPh>
    <rPh sb="1" eb="3">
      <t>ゴウケイ</t>
    </rPh>
    <phoneticPr fontId="2"/>
  </si>
  <si>
    <t>製品名と厚さ入力</t>
    <rPh sb="0" eb="3">
      <t>セイヒンメイ</t>
    </rPh>
    <rPh sb="4" eb="5">
      <t>アツ</t>
    </rPh>
    <rPh sb="6" eb="8">
      <t>ニュウリョク</t>
    </rPh>
    <phoneticPr fontId="2"/>
  </si>
  <si>
    <t>都道府県</t>
  </si>
  <si>
    <t>市区町村</t>
  </si>
  <si>
    <t>選択不適箇所の検索</t>
    <rPh sb="0" eb="2">
      <t>センタク</t>
    </rPh>
    <rPh sb="2" eb="6">
      <t>フテキカショ</t>
    </rPh>
    <rPh sb="7" eb="9">
      <t>ケンサク</t>
    </rPh>
    <phoneticPr fontId="2"/>
  </si>
  <si>
    <t>1・2地域</t>
    <phoneticPr fontId="2"/>
  </si>
  <si>
    <t>3地域</t>
    <rPh sb="1" eb="3">
      <t>チイキ</t>
    </rPh>
    <phoneticPr fontId="2"/>
  </si>
  <si>
    <t>➡p.34～35</t>
    <phoneticPr fontId="2"/>
  </si>
  <si>
    <t>1・2</t>
    <phoneticPr fontId="2"/>
  </si>
  <si>
    <t>➡p.10～15(1・2地域)　p16～21(3地域)</t>
    <rPh sb="12" eb="14">
      <t>チイキ</t>
    </rPh>
    <rPh sb="24" eb="26">
      <t>チイキ</t>
    </rPh>
    <phoneticPr fontId="2"/>
  </si>
  <si>
    <t>➡ P.22～23</t>
    <phoneticPr fontId="2"/>
  </si>
  <si>
    <t>➡ P.24～25</t>
    <phoneticPr fontId="2"/>
  </si>
  <si>
    <t>「１」は1・2地域</t>
    <rPh sb="7" eb="9">
      <t>チイキ</t>
    </rPh>
    <phoneticPr fontId="2"/>
  </si>
  <si>
    <t>「２」は3地域</t>
    <rPh sb="5" eb="7">
      <t>チイキ</t>
    </rPh>
    <phoneticPr fontId="2"/>
  </si>
  <si>
    <r>
      <t xml:space="preserve">熱貫流率U
</t>
    </r>
    <r>
      <rPr>
        <b/>
        <sz val="6"/>
        <color theme="0"/>
        <rFont val="游ゴシック"/>
        <family val="3"/>
        <charset val="128"/>
        <scheme val="minor"/>
      </rPr>
      <t>[W（㎡ / ・ K）］</t>
    </r>
    <phoneticPr fontId="2"/>
  </si>
  <si>
    <t>◎  「製品名」及び「熱貫流率 U」を記入のうえ、基準適否を確認してください。
◎ 複数の仕様がある場合は、性能が低い仕様（熱貫流率 U が大きい方）を記入してください。</t>
    <phoneticPr fontId="2"/>
  </si>
  <si>
    <t>以下の法律及び書籍に基づき、又は参考にして作成しています。
　・住宅部分の外壁、窓等を通じての熱の損失の防止に関する誘導基準及び一次エネルギー消費量に関する誘導基準
　　　[令和四年十一月七日国土交通省告示第千百六号]
　・建築物省エネ法　木造戸建住宅の仕様基準ガイドブック2023　誘導基準編　1～3地域版　令和 5（2023）年 10 月  第4版発行</t>
    <rPh sb="32" eb="36">
      <t>ジュウタクブブン</t>
    </rPh>
    <rPh sb="37" eb="39">
      <t>ガイヘキ</t>
    </rPh>
    <rPh sb="40" eb="42">
      <t>マドトウ</t>
    </rPh>
    <rPh sb="43" eb="44">
      <t>ツウ</t>
    </rPh>
    <rPh sb="47" eb="48">
      <t>ネツ</t>
    </rPh>
    <rPh sb="49" eb="51">
      <t>ソンシツ</t>
    </rPh>
    <rPh sb="52" eb="54">
      <t>ボウシ</t>
    </rPh>
    <rPh sb="55" eb="56">
      <t>カン</t>
    </rPh>
    <rPh sb="58" eb="60">
      <t>ユウドウ</t>
    </rPh>
    <rPh sb="60" eb="62">
      <t>キジュン</t>
    </rPh>
    <rPh sb="62" eb="63">
      <t>オヨ</t>
    </rPh>
    <rPh sb="64" eb="66">
      <t>イチジ</t>
    </rPh>
    <rPh sb="71" eb="74">
      <t>ショウヒリョウ</t>
    </rPh>
    <rPh sb="75" eb="76">
      <t>カン</t>
    </rPh>
    <rPh sb="78" eb="82">
      <t>ユウドウキジュン</t>
    </rPh>
    <phoneticPr fontId="2"/>
  </si>
  <si>
    <t>◎建設地の地域の区分を確認してください。
◎ 建設地は、都道府県名 及び市区町村名を記
　入してください。</t>
    <phoneticPr fontId="2"/>
  </si>
  <si>
    <t>◎ 断熱する部位と採用する断熱工法によって基準値が異なります。
◎ 断熱する部位とその部位の断熱工法をチェックし、「断熱材の製品名と厚さ」及び「熱抵抗 R」を記入の
　うえ、基準適否を確認してください。
◎ １つの部位で複数の断熱工法を採用する場合は、それぞれの工法ごとに基準値を満たす必要があります。
◎ １つの部位に複数の仕様がある場合は、性能が低い仕様（熱抵抗 R が小さい方）について記入してください。
◎ 該当する部位がない場合は、「該当部位なし」にチェックをしてください。</t>
    <phoneticPr fontId="2"/>
  </si>
  <si>
    <t>開口部（窓、ドア）の 熱貫流率U</t>
    <phoneticPr fontId="2"/>
  </si>
  <si>
    <r>
      <t>(</t>
    </r>
    <r>
      <rPr>
        <b/>
        <sz val="8"/>
        <color theme="1"/>
        <rFont val="游ゴシック"/>
        <family val="3"/>
        <charset val="128"/>
        <scheme val="minor"/>
      </rPr>
      <t>その他</t>
    </r>
    <r>
      <rPr>
        <sz val="8"/>
        <color theme="1"/>
        <rFont val="游ゴシック"/>
        <family val="3"/>
        <charset val="128"/>
        <scheme val="minor"/>
      </rPr>
      <t>の部分)※</t>
    </r>
    <rPh sb="3" eb="4">
      <t>タ</t>
    </rPh>
    <rPh sb="5" eb="7">
      <t>ブブン</t>
    </rPh>
    <phoneticPr fontId="2"/>
  </si>
  <si>
    <r>
      <t>(</t>
    </r>
    <r>
      <rPr>
        <b/>
        <sz val="11"/>
        <color theme="1"/>
        <rFont val="游ゴシック"/>
        <family val="3"/>
        <charset val="128"/>
        <scheme val="minor"/>
      </rPr>
      <t>外気</t>
    </r>
    <r>
      <rPr>
        <sz val="11"/>
        <color theme="1"/>
        <rFont val="游ゴシック"/>
        <family val="2"/>
        <charset val="128"/>
        <scheme val="minor"/>
      </rPr>
      <t>に接する部分)※</t>
    </r>
    <phoneticPr fontId="2"/>
  </si>
  <si>
    <r>
      <rPr>
        <b/>
        <sz val="8"/>
        <color theme="1"/>
        <rFont val="游ゴシック"/>
        <family val="3"/>
        <charset val="128"/>
        <scheme val="minor"/>
      </rPr>
      <t>註：下記に記載のない設備機器（床暖房など）を設置する場合、このチェックリストは使用できません。
　この場合、省エネルギー消費計算プログラムにより設置の適否を確認してください。(省エネ適合性判定)</t>
    </r>
    <r>
      <rPr>
        <b/>
        <sz val="7"/>
        <color theme="1"/>
        <rFont val="游ゴシック"/>
        <family val="3"/>
        <charset val="128"/>
        <scheme val="minor"/>
      </rPr>
      <t xml:space="preserve">
◎ 暖冷房設備は、暖冷房する範囲を選択したのち、各々についていずれかを選択してください。
◎ 暖冷房設備を設置しない場合や入居後に設置する場合、又はまだ機器が決まっていない場合は、不適合となります。</t>
    </r>
    <rPh sb="51" eb="53">
      <t>バアイ</t>
    </rPh>
    <rPh sb="54" eb="55">
      <t>ショウ</t>
    </rPh>
    <rPh sb="60" eb="64">
      <t>ショウヒケイサン</t>
    </rPh>
    <rPh sb="72" eb="74">
      <t>セッチ</t>
    </rPh>
    <rPh sb="75" eb="77">
      <t>テキヒ</t>
    </rPh>
    <rPh sb="78" eb="80">
      <t>カクニン</t>
    </rPh>
    <rPh sb="88" eb="89">
      <t>ショウ</t>
    </rPh>
    <rPh sb="91" eb="94">
      <t>テキゴウセイ</t>
    </rPh>
    <rPh sb="94" eb="96">
      <t>ハンテイ</t>
    </rPh>
    <phoneticPr fontId="2"/>
  </si>
  <si>
    <t>ダクト式第一種換気設備で、ダクト内径が 75mm 以上で、かつ DC モーター(直流)のもの</t>
    <phoneticPr fontId="2"/>
  </si>
  <si>
    <t>ダクト式第一種換気設備で、ダクト内径が 75mm 以上、有効換気量率 が 0.8 以上で、かつDC モーター（直流）のもの</t>
    <phoneticPr fontId="2"/>
  </si>
  <si>
    <t>作成日：</t>
    <rPh sb="0" eb="3">
      <t>サクセイビ</t>
    </rPh>
    <phoneticPr fontId="2"/>
  </si>
  <si>
    <t>比消費電力が0.3W/(㎥/ｈ)以下の換気設備</t>
    <rPh sb="0" eb="1">
      <t>ヒ</t>
    </rPh>
    <rPh sb="1" eb="3">
      <t>ショウヒ</t>
    </rPh>
    <rPh sb="3" eb="5">
      <t>デンリョク</t>
    </rPh>
    <rPh sb="16" eb="18">
      <t>イカ</t>
    </rPh>
    <rPh sb="19" eb="21">
      <t>カンキ</t>
    </rPh>
    <rPh sb="21" eb="23">
      <t>セツビ</t>
    </rPh>
    <phoneticPr fontId="2"/>
  </si>
  <si>
    <t>(熱交換換気設備を採用する場合にあっては、比消費電力を有効換気量率で除した値)</t>
    <phoneticPr fontId="2"/>
  </si>
  <si>
    <t>ver2.35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</si>
</sst>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40">
    <font>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b/>
      <sz val="11"/>
      <color theme="1"/>
      <name val="游ゴシック"/>
      <family val="3"/>
      <charset val="128"/>
      <scheme val="minor"/>
    </font>
    <font>
      <sz val="7"/>
      <color rgb="FF242021"/>
      <name val="PUDShinGoNTPr6N-Regular-Identit"/>
      <family val="2"/>
    </font>
    <font>
      <sz val="7"/>
      <color rgb="FF242021"/>
      <name val="ＭＳ Ｐゴシック"/>
      <family val="3"/>
      <charset val="128"/>
    </font>
    <font>
      <sz val="7"/>
      <color rgb="FF242021"/>
      <name val="PUDShinGoNTPr6N-Regular-Identit"/>
      <family val="3"/>
      <charset val="128"/>
    </font>
    <font>
      <sz val="9"/>
      <color theme="1"/>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14"/>
      <color theme="0"/>
      <name val="游ゴシック"/>
      <family val="3"/>
      <charset val="128"/>
      <scheme val="minor"/>
    </font>
    <font>
      <sz val="6"/>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6"/>
      <color theme="1"/>
      <name val="游ゴシック"/>
      <family val="3"/>
      <charset val="128"/>
      <scheme val="minor"/>
    </font>
    <font>
      <b/>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9"/>
      <color rgb="FFFF0000"/>
      <name val="游ゴシック"/>
      <family val="3"/>
      <charset val="128"/>
      <scheme val="minor"/>
    </font>
    <font>
      <sz val="11"/>
      <color rgb="FFFF0000"/>
      <name val="游ゴシック"/>
      <family val="2"/>
      <charset val="128"/>
      <scheme val="minor"/>
    </font>
    <font>
      <b/>
      <sz val="14"/>
      <color theme="1"/>
      <name val="游ゴシック"/>
      <family val="3"/>
      <charset val="128"/>
      <scheme val="minor"/>
    </font>
    <font>
      <b/>
      <sz val="6"/>
      <color theme="1"/>
      <name val="游ゴシック"/>
      <family val="3"/>
      <charset val="128"/>
      <scheme val="minor"/>
    </font>
    <font>
      <b/>
      <sz val="8"/>
      <color theme="1"/>
      <name val="游ゴシック"/>
      <family val="3"/>
      <charset val="128"/>
      <scheme val="minor"/>
    </font>
    <font>
      <b/>
      <sz val="5"/>
      <color theme="0"/>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8"/>
      <color theme="0"/>
      <name val="游ゴシック"/>
      <family val="3"/>
      <charset val="128"/>
      <scheme val="minor"/>
    </font>
    <font>
      <b/>
      <sz val="7"/>
      <color theme="1"/>
      <name val="游ゴシック"/>
      <family val="3"/>
      <charset val="128"/>
      <scheme val="minor"/>
    </font>
    <font>
      <b/>
      <sz val="9"/>
      <color theme="0"/>
      <name val="游ゴシック"/>
      <family val="3"/>
      <charset val="128"/>
      <scheme val="minor"/>
    </font>
    <font>
      <b/>
      <sz val="6"/>
      <color theme="0"/>
      <name val="游ゴシック"/>
      <family val="3"/>
      <charset val="128"/>
      <scheme val="minor"/>
    </font>
    <font>
      <b/>
      <sz val="20"/>
      <color theme="1"/>
      <name val="游ゴシック"/>
      <family val="3"/>
      <charset val="128"/>
      <scheme val="minor"/>
    </font>
    <font>
      <b/>
      <sz val="9"/>
      <color indexed="81"/>
      <name val="MS P ゴシック"/>
      <family val="3"/>
      <charset val="128"/>
    </font>
    <font>
      <b/>
      <sz val="10"/>
      <color rgb="FFFF000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11"/>
      <color rgb="FFFF0000"/>
      <name val="游ゴシック"/>
      <family val="3"/>
      <charset val="128"/>
      <scheme val="minor"/>
    </font>
    <font>
      <b/>
      <sz val="8"/>
      <color rgb="FFFF0000"/>
      <name val="游ゴシック"/>
      <family val="3"/>
      <charset val="128"/>
      <scheme val="minor"/>
    </font>
  </fonts>
  <fills count="7">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FE699"/>
        <bgColor indexed="64"/>
      </patternFill>
    </fill>
  </fills>
  <borders count="10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theme="0"/>
      </left>
      <right style="thin">
        <color theme="0"/>
      </right>
      <top style="thin">
        <color theme="0"/>
      </top>
      <bottom style="thin">
        <color theme="0"/>
      </bottom>
      <diagonal/>
    </border>
    <border>
      <left style="dotted">
        <color auto="1"/>
      </left>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dotted">
        <color auto="1"/>
      </right>
      <top/>
      <bottom style="hair">
        <color auto="1"/>
      </bottom>
      <diagonal/>
    </border>
    <border>
      <left style="dotted">
        <color auto="1"/>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dotted">
        <color auto="1"/>
      </right>
      <top style="hair">
        <color auto="1"/>
      </top>
      <bottom style="hair">
        <color auto="1"/>
      </bottom>
      <diagonal/>
    </border>
    <border>
      <left style="dotted">
        <color auto="1"/>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dotted">
        <color auto="1"/>
      </right>
      <top style="hair">
        <color auto="1"/>
      </top>
      <bottom style="thin">
        <color auto="1"/>
      </bottom>
      <diagonal/>
    </border>
    <border>
      <left style="dotted">
        <color auto="1"/>
      </left>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dotted">
        <color auto="1"/>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style="dotted">
        <color auto="1"/>
      </right>
      <top style="hair">
        <color auto="1"/>
      </top>
      <bottom/>
      <diagonal/>
    </border>
    <border>
      <left style="dotted">
        <color auto="1"/>
      </left>
      <right/>
      <top style="hair">
        <color auto="1"/>
      </top>
      <bottom/>
      <diagonal/>
    </border>
    <border>
      <left style="dotted">
        <color auto="1"/>
      </left>
      <right style="dotted">
        <color auto="1"/>
      </right>
      <top style="thin">
        <color auto="1"/>
      </top>
      <bottom/>
      <diagonal/>
    </border>
    <border>
      <left style="dotted">
        <color auto="1"/>
      </left>
      <right style="dotted">
        <color auto="1"/>
      </right>
      <top/>
      <bottom/>
      <diagonal/>
    </border>
    <border>
      <left style="dotted">
        <color auto="1"/>
      </left>
      <right style="dotted">
        <color auto="1"/>
      </right>
      <top/>
      <bottom style="thin">
        <color auto="1"/>
      </bottom>
      <diagonal/>
    </border>
    <border diagonalUp="1">
      <left style="thin">
        <color auto="1"/>
      </left>
      <right style="dotted">
        <color auto="1"/>
      </right>
      <top style="thin">
        <color auto="1"/>
      </top>
      <bottom/>
      <diagonal style="hair">
        <color auto="1"/>
      </diagonal>
    </border>
    <border diagonalUp="1">
      <left style="thin">
        <color auto="1"/>
      </left>
      <right style="dotted">
        <color auto="1"/>
      </right>
      <top/>
      <bottom/>
      <diagonal style="hair">
        <color auto="1"/>
      </diagonal>
    </border>
    <border diagonalUp="1">
      <left style="thin">
        <color auto="1"/>
      </left>
      <right style="dotted">
        <color auto="1"/>
      </right>
      <top/>
      <bottom style="thin">
        <color auto="1"/>
      </bottom>
      <diagonal style="hair">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theme="0"/>
      </left>
      <right style="thin">
        <color theme="0"/>
      </right>
      <top style="thin">
        <color theme="0"/>
      </top>
      <bottom style="thin">
        <color auto="1"/>
      </bottom>
      <diagonal/>
    </border>
    <border>
      <left style="thin">
        <color theme="0"/>
      </left>
      <right/>
      <top style="thin">
        <color theme="0"/>
      </top>
      <bottom style="thin">
        <color auto="1"/>
      </bottom>
      <diagonal/>
    </border>
    <border>
      <left style="thin">
        <color auto="1"/>
      </left>
      <right style="thin">
        <color theme="0"/>
      </right>
      <top style="thin">
        <color theme="0"/>
      </top>
      <bottom style="thin">
        <color theme="0"/>
      </bottom>
      <diagonal/>
    </border>
    <border>
      <left style="thin">
        <color auto="1"/>
      </left>
      <right style="thin">
        <color theme="0"/>
      </right>
      <top style="thin">
        <color theme="0"/>
      </top>
      <bottom style="thin">
        <color auto="1"/>
      </bottom>
      <diagonal/>
    </border>
    <border>
      <left/>
      <right/>
      <top/>
      <bottom style="thin">
        <color theme="0"/>
      </bottom>
      <diagonal/>
    </border>
    <border>
      <left/>
      <right style="thin">
        <color auto="1"/>
      </right>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auto="1"/>
      </right>
      <top style="thin">
        <color auto="1"/>
      </top>
      <bottom style="hair">
        <color auto="1"/>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auto="1"/>
      </bottom>
      <diagonal/>
    </border>
    <border>
      <left/>
      <right style="thin">
        <color theme="0"/>
      </right>
      <top/>
      <bottom style="thin">
        <color auto="1"/>
      </bottom>
      <diagonal/>
    </border>
    <border>
      <left/>
      <right style="thin">
        <color auto="1"/>
      </right>
      <top style="thin">
        <color theme="0"/>
      </top>
      <bottom/>
      <diagonal/>
    </border>
    <border>
      <left style="dotted">
        <color auto="1"/>
      </left>
      <right/>
      <top/>
      <bottom/>
      <diagonal/>
    </border>
    <border>
      <left/>
      <right style="dotted">
        <color auto="1"/>
      </right>
      <top style="thin">
        <color indexed="64"/>
      </top>
      <bottom/>
      <diagonal/>
    </border>
    <border>
      <left/>
      <right style="dotted">
        <color auto="1"/>
      </right>
      <top/>
      <bottom/>
      <diagonal/>
    </border>
    <border>
      <left/>
      <right style="thin">
        <color auto="1"/>
      </right>
      <top style="thin">
        <color theme="0"/>
      </top>
      <bottom style="thin">
        <color theme="0"/>
      </bottom>
      <diagonal/>
    </border>
  </borders>
  <cellStyleXfs count="1">
    <xf numFmtId="0" fontId="0" fillId="0" borderId="0">
      <alignment vertical="center"/>
    </xf>
  </cellStyleXfs>
  <cellXfs count="510">
    <xf numFmtId="0" fontId="0" fillId="0" borderId="0" xfId="0">
      <alignment vertical="center"/>
    </xf>
    <xf numFmtId="0" fontId="1" fillId="2" borderId="0" xfId="0" applyFont="1" applyFill="1">
      <alignment vertical="center"/>
    </xf>
    <xf numFmtId="0" fontId="1" fillId="2" borderId="0" xfId="0" applyFont="1" applyFill="1" applyAlignment="1">
      <alignment horizontal="center" vertical="center"/>
    </xf>
    <xf numFmtId="0" fontId="6" fillId="0" borderId="0" xfId="0" applyFont="1">
      <alignment vertical="center"/>
    </xf>
    <xf numFmtId="0" fontId="0" fillId="3" borderId="0" xfId="0" applyFill="1">
      <alignment vertical="center"/>
    </xf>
    <xf numFmtId="0" fontId="7" fillId="3" borderId="2" xfId="0" applyFont="1" applyFill="1" applyBorder="1">
      <alignment vertical="center"/>
    </xf>
    <xf numFmtId="0" fontId="7" fillId="3" borderId="5" xfId="0" applyFont="1" applyFill="1" applyBorder="1">
      <alignment vertical="center"/>
    </xf>
    <xf numFmtId="0" fontId="3" fillId="3" borderId="2" xfId="0" applyFont="1" applyFill="1" applyBorder="1">
      <alignment vertical="center"/>
    </xf>
    <xf numFmtId="0" fontId="0" fillId="3" borderId="2" xfId="0" applyFill="1" applyBorder="1">
      <alignment vertical="center"/>
    </xf>
    <xf numFmtId="0" fontId="12" fillId="3" borderId="0" xfId="0" applyFont="1" applyFill="1" applyAlignment="1">
      <alignment vertical="top"/>
    </xf>
    <xf numFmtId="0" fontId="15" fillId="3" borderId="0" xfId="0" applyFont="1" applyFill="1" applyAlignment="1">
      <alignment vertical="top" wrapText="1"/>
    </xf>
    <xf numFmtId="0" fontId="7" fillId="3" borderId="0" xfId="0" applyFont="1" applyFill="1">
      <alignment vertical="center"/>
    </xf>
    <xf numFmtId="0" fontId="0" fillId="3" borderId="5" xfId="0" applyFill="1" applyBorder="1">
      <alignment vertical="center"/>
    </xf>
    <xf numFmtId="0" fontId="7" fillId="3" borderId="0" xfId="0" applyFont="1" applyFill="1" applyAlignment="1">
      <alignment vertical="center" wrapText="1"/>
    </xf>
    <xf numFmtId="0" fontId="6" fillId="3" borderId="0" xfId="0" applyFont="1" applyFill="1">
      <alignment vertical="center"/>
    </xf>
    <xf numFmtId="0" fontId="0" fillId="3" borderId="0" xfId="0" applyFill="1" applyProtection="1">
      <alignment vertical="center"/>
      <protection locked="0"/>
    </xf>
    <xf numFmtId="0" fontId="0" fillId="3" borderId="1" xfId="0" applyFill="1" applyBorder="1">
      <alignment vertical="center"/>
    </xf>
    <xf numFmtId="0" fontId="0" fillId="3" borderId="3" xfId="0" applyFill="1" applyBorder="1">
      <alignment vertical="center"/>
    </xf>
    <xf numFmtId="0" fontId="0" fillId="3" borderId="8" xfId="0" applyFill="1" applyBorder="1">
      <alignment vertical="center"/>
    </xf>
    <xf numFmtId="0" fontId="0" fillId="3" borderId="7" xfId="0" applyFill="1" applyBorder="1">
      <alignment vertical="center"/>
    </xf>
    <xf numFmtId="0" fontId="0" fillId="3" borderId="4" xfId="0" applyFill="1" applyBorder="1">
      <alignment vertical="center"/>
    </xf>
    <xf numFmtId="0" fontId="8" fillId="3" borderId="5" xfId="0" applyFont="1" applyFill="1" applyBorder="1">
      <alignment vertical="center"/>
    </xf>
    <xf numFmtId="0" fontId="0" fillId="3" borderId="6" xfId="0" applyFill="1" applyBorder="1">
      <alignment vertical="center"/>
    </xf>
    <xf numFmtId="0" fontId="0" fillId="3" borderId="1" xfId="0" applyFill="1" applyBorder="1" applyAlignment="1">
      <alignment horizontal="center" vertical="center"/>
    </xf>
    <xf numFmtId="0" fontId="0" fillId="3" borderId="8" xfId="0" applyFill="1" applyBorder="1" applyAlignment="1">
      <alignment horizontal="center" vertical="center"/>
    </xf>
    <xf numFmtId="0" fontId="0" fillId="3" borderId="4" xfId="0" applyFill="1" applyBorder="1" applyAlignment="1">
      <alignment horizontal="center" vertical="center"/>
    </xf>
    <xf numFmtId="0" fontId="10" fillId="3" borderId="2" xfId="0" applyFont="1" applyFill="1" applyBorder="1">
      <alignment vertical="center"/>
    </xf>
    <xf numFmtId="0" fontId="10" fillId="3" borderId="10" xfId="0" applyFont="1" applyFill="1" applyBorder="1">
      <alignment vertical="center"/>
    </xf>
    <xf numFmtId="0" fontId="3" fillId="3" borderId="1" xfId="0" applyFont="1" applyFill="1" applyBorder="1">
      <alignment vertical="center"/>
    </xf>
    <xf numFmtId="0" fontId="10" fillId="3" borderId="3" xfId="0" applyFont="1" applyFill="1" applyBorder="1" applyAlignment="1">
      <alignment horizontal="right" vertical="center"/>
    </xf>
    <xf numFmtId="0" fontId="0" fillId="5" borderId="18" xfId="0" applyFill="1" applyBorder="1" applyAlignment="1">
      <alignment horizontal="center" vertical="center"/>
    </xf>
    <xf numFmtId="0" fontId="8" fillId="5" borderId="19" xfId="0" applyFont="1" applyFill="1" applyBorder="1">
      <alignment vertical="center"/>
    </xf>
    <xf numFmtId="0" fontId="0" fillId="5" borderId="19" xfId="0" applyFill="1" applyBorder="1">
      <alignment vertical="center"/>
    </xf>
    <xf numFmtId="0" fontId="0" fillId="5" borderId="23" xfId="0" applyFill="1" applyBorder="1" applyAlignment="1">
      <alignment horizontal="center" vertical="center"/>
    </xf>
    <xf numFmtId="0" fontId="8" fillId="5" borderId="24" xfId="0" applyFont="1" applyFill="1" applyBorder="1">
      <alignment vertical="center"/>
    </xf>
    <xf numFmtId="0" fontId="0" fillId="5" borderId="24" xfId="0" applyFill="1" applyBorder="1">
      <alignment vertical="center"/>
    </xf>
    <xf numFmtId="0" fontId="7" fillId="5" borderId="19" xfId="0" applyFont="1" applyFill="1" applyBorder="1">
      <alignment vertical="center"/>
    </xf>
    <xf numFmtId="0" fontId="10" fillId="3" borderId="29" xfId="0" applyFont="1" applyFill="1" applyBorder="1">
      <alignment vertical="center"/>
    </xf>
    <xf numFmtId="0" fontId="10" fillId="3" borderId="31" xfId="0" applyFont="1" applyFill="1" applyBorder="1">
      <alignment vertical="center"/>
    </xf>
    <xf numFmtId="0" fontId="10" fillId="3" borderId="30" xfId="0" applyFont="1" applyFill="1" applyBorder="1" applyAlignment="1">
      <alignment horizontal="right" vertical="center"/>
    </xf>
    <xf numFmtId="0" fontId="3" fillId="3" borderId="28" xfId="0" applyFont="1" applyFill="1" applyBorder="1">
      <alignment vertical="center"/>
    </xf>
    <xf numFmtId="0" fontId="0" fillId="3" borderId="29" xfId="0" applyFill="1" applyBorder="1">
      <alignment vertical="center"/>
    </xf>
    <xf numFmtId="0" fontId="0" fillId="3" borderId="18" xfId="0" applyFill="1" applyBorder="1" applyAlignment="1">
      <alignment horizontal="center" vertical="center"/>
    </xf>
    <xf numFmtId="0" fontId="7" fillId="3" borderId="19" xfId="0" applyFont="1" applyFill="1" applyBorder="1">
      <alignment vertical="center"/>
    </xf>
    <xf numFmtId="0" fontId="0" fillId="3" borderId="19" xfId="0" applyFill="1" applyBorder="1">
      <alignment vertical="center"/>
    </xf>
    <xf numFmtId="0" fontId="8" fillId="3" borderId="19" xfId="0" applyFont="1" applyFill="1" applyBorder="1">
      <alignment vertical="center"/>
    </xf>
    <xf numFmtId="0" fontId="0" fillId="3" borderId="23" xfId="0" applyFill="1" applyBorder="1" applyAlignment="1">
      <alignment horizontal="center" vertical="center"/>
    </xf>
    <xf numFmtId="0" fontId="8" fillId="3" borderId="24" xfId="0" applyFont="1" applyFill="1" applyBorder="1">
      <alignment vertical="center"/>
    </xf>
    <xf numFmtId="0" fontId="0" fillId="3" borderId="24" xfId="0" applyFill="1" applyBorder="1">
      <alignment vertical="center"/>
    </xf>
    <xf numFmtId="0" fontId="0" fillId="3" borderId="28" xfId="0" applyFill="1" applyBorder="1" applyAlignment="1">
      <alignment horizontal="center" vertical="center"/>
    </xf>
    <xf numFmtId="0" fontId="8" fillId="3" borderId="29" xfId="0" applyFont="1" applyFill="1" applyBorder="1">
      <alignment vertical="center"/>
    </xf>
    <xf numFmtId="0" fontId="0" fillId="3" borderId="32" xfId="0" applyFill="1" applyBorder="1" applyAlignment="1">
      <alignment horizontal="center" vertical="center"/>
    </xf>
    <xf numFmtId="0" fontId="7" fillId="3" borderId="33" xfId="0" applyFont="1" applyFill="1" applyBorder="1">
      <alignment vertical="center"/>
    </xf>
    <xf numFmtId="0" fontId="0" fillId="3" borderId="33" xfId="0" applyFill="1" applyBorder="1">
      <alignment vertical="center"/>
    </xf>
    <xf numFmtId="49" fontId="0" fillId="5" borderId="23" xfId="0" applyNumberFormat="1" applyFill="1" applyBorder="1" applyAlignment="1">
      <alignment vertical="top" wrapText="1"/>
    </xf>
    <xf numFmtId="49" fontId="0" fillId="5" borderId="24" xfId="0" applyNumberFormat="1" applyFill="1" applyBorder="1" applyAlignment="1">
      <alignment vertical="top" wrapText="1"/>
    </xf>
    <xf numFmtId="49" fontId="0" fillId="5" borderId="26" xfId="0" applyNumberFormat="1" applyFill="1" applyBorder="1" applyAlignment="1">
      <alignment vertical="top" wrapText="1"/>
    </xf>
    <xf numFmtId="0" fontId="0" fillId="3" borderId="13" xfId="0" applyFill="1" applyBorder="1" applyAlignment="1">
      <alignment horizontal="center" vertical="center"/>
    </xf>
    <xf numFmtId="0" fontId="8" fillId="3" borderId="14" xfId="0" applyFont="1" applyFill="1" applyBorder="1">
      <alignment vertical="center"/>
    </xf>
    <xf numFmtId="0" fontId="0" fillId="3" borderId="14" xfId="0" applyFill="1" applyBorder="1">
      <alignment vertical="center"/>
    </xf>
    <xf numFmtId="0" fontId="0" fillId="4" borderId="37" xfId="0" applyFill="1" applyBorder="1">
      <alignment vertical="center"/>
    </xf>
    <xf numFmtId="0" fontId="0" fillId="4" borderId="38" xfId="0" applyFill="1" applyBorder="1">
      <alignment vertical="center"/>
    </xf>
    <xf numFmtId="0" fontId="0" fillId="4" borderId="39" xfId="0" applyFill="1" applyBorder="1">
      <alignment vertical="center"/>
    </xf>
    <xf numFmtId="0" fontId="0" fillId="4" borderId="38" xfId="0" applyFill="1" applyBorder="1" applyAlignment="1">
      <alignment horizontal="center" vertical="center"/>
    </xf>
    <xf numFmtId="0" fontId="0" fillId="3" borderId="0" xfId="0" applyFill="1" applyAlignment="1">
      <alignment horizontal="center" vertical="center"/>
    </xf>
    <xf numFmtId="0" fontId="21" fillId="3" borderId="0" xfId="0" applyFont="1" applyFill="1">
      <alignment vertical="center"/>
    </xf>
    <xf numFmtId="0" fontId="16" fillId="3" borderId="0" xfId="0" applyFont="1" applyFill="1">
      <alignment vertical="center"/>
    </xf>
    <xf numFmtId="0" fontId="3" fillId="3" borderId="0" xfId="0" applyFont="1" applyFill="1" applyAlignment="1">
      <alignment horizontal="center" vertical="center"/>
    </xf>
    <xf numFmtId="0" fontId="3" fillId="3" borderId="0" xfId="0" applyFont="1" applyFill="1">
      <alignment vertical="center"/>
    </xf>
    <xf numFmtId="0" fontId="0" fillId="6" borderId="37" xfId="0" applyFill="1" applyBorder="1">
      <alignment vertical="center"/>
    </xf>
    <xf numFmtId="0" fontId="0" fillId="3" borderId="5" xfId="0" applyFill="1" applyBorder="1" applyAlignment="1">
      <alignment horizontal="center" vertical="center"/>
    </xf>
    <xf numFmtId="0" fontId="3" fillId="3" borderId="1" xfId="0" applyFont="1" applyFill="1" applyBorder="1" applyAlignment="1">
      <alignment horizontal="center" vertical="center"/>
    </xf>
    <xf numFmtId="176" fontId="3" fillId="5" borderId="20" xfId="0" applyNumberFormat="1" applyFont="1" applyFill="1" applyBorder="1" applyAlignment="1">
      <alignment vertical="center" shrinkToFit="1"/>
    </xf>
    <xf numFmtId="176" fontId="3" fillId="5" borderId="25" xfId="0" applyNumberFormat="1" applyFont="1" applyFill="1" applyBorder="1" applyAlignment="1">
      <alignment vertical="center" shrinkToFit="1"/>
    </xf>
    <xf numFmtId="176" fontId="3" fillId="3" borderId="20" xfId="0" applyNumberFormat="1" applyFont="1" applyFill="1" applyBorder="1" applyAlignment="1">
      <alignment vertical="center" shrinkToFit="1"/>
    </xf>
    <xf numFmtId="176" fontId="3" fillId="3" borderId="25" xfId="0" applyNumberFormat="1" applyFont="1" applyFill="1" applyBorder="1" applyAlignment="1">
      <alignment vertical="center" shrinkToFit="1"/>
    </xf>
    <xf numFmtId="176" fontId="3" fillId="3" borderId="7" xfId="0" applyNumberFormat="1" applyFont="1" applyFill="1" applyBorder="1" applyAlignment="1">
      <alignment vertical="center" shrinkToFit="1"/>
    </xf>
    <xf numFmtId="176" fontId="3" fillId="3" borderId="6" xfId="0" applyNumberFormat="1" applyFont="1" applyFill="1" applyBorder="1" applyAlignment="1">
      <alignment vertical="center" shrinkToFit="1"/>
    </xf>
    <xf numFmtId="176" fontId="3" fillId="3" borderId="34" xfId="0" applyNumberFormat="1" applyFont="1" applyFill="1" applyBorder="1" applyAlignment="1">
      <alignment vertical="center" shrinkToFit="1"/>
    </xf>
    <xf numFmtId="176" fontId="3" fillId="3" borderId="15" xfId="0" applyNumberFormat="1" applyFont="1" applyFill="1" applyBorder="1" applyAlignment="1">
      <alignment vertical="center" shrinkToFit="1"/>
    </xf>
    <xf numFmtId="0" fontId="0" fillId="3" borderId="50" xfId="0" applyFill="1" applyBorder="1">
      <alignment vertical="center"/>
    </xf>
    <xf numFmtId="0" fontId="0" fillId="3" borderId="50" xfId="0" applyFill="1" applyBorder="1" applyAlignment="1">
      <alignment horizontal="center" vertical="center"/>
    </xf>
    <xf numFmtId="0" fontId="23" fillId="3" borderId="50" xfId="0" applyFont="1" applyFill="1" applyBorder="1">
      <alignment vertical="center"/>
    </xf>
    <xf numFmtId="0" fontId="0" fillId="3" borderId="51" xfId="0" applyFill="1" applyBorder="1">
      <alignment vertical="center"/>
    </xf>
    <xf numFmtId="0" fontId="23" fillId="3" borderId="0" xfId="0" applyFont="1" applyFill="1">
      <alignment vertical="center"/>
    </xf>
    <xf numFmtId="0" fontId="23" fillId="3" borderId="5" xfId="0" applyFont="1" applyFill="1" applyBorder="1">
      <alignment vertical="center"/>
    </xf>
    <xf numFmtId="0" fontId="17" fillId="3" borderId="0" xfId="0" applyFont="1" applyFill="1" applyAlignment="1">
      <alignment vertical="top" wrapText="1"/>
    </xf>
    <xf numFmtId="0" fontId="17" fillId="3" borderId="2" xfId="0" applyFont="1" applyFill="1" applyBorder="1" applyAlignment="1">
      <alignment vertical="top" wrapText="1"/>
    </xf>
    <xf numFmtId="0" fontId="23" fillId="3" borderId="50" xfId="0" applyFont="1" applyFill="1" applyBorder="1" applyAlignment="1">
      <alignment vertical="top" wrapText="1"/>
    </xf>
    <xf numFmtId="0" fontId="23" fillId="3" borderId="0" xfId="0" applyFont="1" applyFill="1" applyAlignment="1">
      <alignment vertical="top" wrapText="1"/>
    </xf>
    <xf numFmtId="0" fontId="0" fillId="3" borderId="49" xfId="0" applyFill="1" applyBorder="1">
      <alignment vertical="center"/>
    </xf>
    <xf numFmtId="0" fontId="16" fillId="3" borderId="2" xfId="0" applyFont="1" applyFill="1" applyBorder="1">
      <alignment vertical="center"/>
    </xf>
    <xf numFmtId="0" fontId="23" fillId="3" borderId="7" xfId="0" applyFont="1" applyFill="1" applyBorder="1">
      <alignment vertical="center"/>
    </xf>
    <xf numFmtId="0" fontId="16" fillId="3" borderId="0" xfId="0" applyFont="1" applyFill="1" applyAlignment="1">
      <alignment vertical="top"/>
    </xf>
    <xf numFmtId="0" fontId="16" fillId="3" borderId="5" xfId="0" applyFont="1" applyFill="1" applyBorder="1">
      <alignment vertical="center"/>
    </xf>
    <xf numFmtId="0" fontId="3" fillId="3" borderId="7" xfId="0" applyFont="1" applyFill="1" applyBorder="1">
      <alignment vertical="center"/>
    </xf>
    <xf numFmtId="0" fontId="23" fillId="3" borderId="0" xfId="0" applyFont="1" applyFill="1" applyAlignment="1">
      <alignment vertical="center" wrapText="1"/>
    </xf>
    <xf numFmtId="0" fontId="16" fillId="3" borderId="50" xfId="0" applyFont="1" applyFill="1" applyBorder="1">
      <alignment vertical="center"/>
    </xf>
    <xf numFmtId="0" fontId="25" fillId="2" borderId="1"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47" xfId="0" applyFont="1" applyFill="1" applyBorder="1" applyAlignment="1">
      <alignment horizontal="center" vertical="center"/>
    </xf>
    <xf numFmtId="0" fontId="3" fillId="3" borderId="52" xfId="0" applyFont="1" applyFill="1" applyBorder="1">
      <alignment vertical="center"/>
    </xf>
    <xf numFmtId="0" fontId="0" fillId="3" borderId="52" xfId="0" applyFill="1" applyBorder="1">
      <alignment vertical="center"/>
    </xf>
    <xf numFmtId="0" fontId="0" fillId="3" borderId="53" xfId="0" applyFill="1" applyBorder="1">
      <alignment vertical="center"/>
    </xf>
    <xf numFmtId="0" fontId="0" fillId="3" borderId="57" xfId="0" applyFill="1" applyBorder="1">
      <alignment vertical="center"/>
    </xf>
    <xf numFmtId="0" fontId="0" fillId="3" borderId="58" xfId="0" applyFill="1" applyBorder="1">
      <alignment vertical="center"/>
    </xf>
    <xf numFmtId="0" fontId="0" fillId="3" borderId="59" xfId="0" applyFill="1" applyBorder="1">
      <alignment vertical="center"/>
    </xf>
    <xf numFmtId="0" fontId="0" fillId="3" borderId="60" xfId="0" applyFill="1" applyBorder="1">
      <alignment vertical="center"/>
    </xf>
    <xf numFmtId="0" fontId="0" fillId="3" borderId="61" xfId="0" applyFill="1" applyBorder="1">
      <alignment vertical="center"/>
    </xf>
    <xf numFmtId="0" fontId="8" fillId="3" borderId="50" xfId="0" applyFont="1" applyFill="1" applyBorder="1">
      <alignment vertical="center"/>
    </xf>
    <xf numFmtId="0" fontId="8" fillId="3" borderId="63" xfId="0" applyFont="1" applyFill="1" applyBorder="1">
      <alignment vertical="center"/>
    </xf>
    <xf numFmtId="0" fontId="8" fillId="0" borderId="0" xfId="0" applyFont="1" applyProtection="1">
      <alignment vertical="center"/>
      <protection locked="0"/>
    </xf>
    <xf numFmtId="0" fontId="8" fillId="3" borderId="0" xfId="0" applyFont="1" applyFill="1">
      <alignment vertical="center"/>
    </xf>
    <xf numFmtId="0" fontId="8" fillId="3" borderId="65" xfId="0" applyFont="1" applyFill="1" applyBorder="1">
      <alignment vertical="center"/>
    </xf>
    <xf numFmtId="0" fontId="7" fillId="3" borderId="71" xfId="0" applyFont="1" applyFill="1" applyBorder="1">
      <alignment vertical="center"/>
    </xf>
    <xf numFmtId="0" fontId="16" fillId="3" borderId="49" xfId="0" applyFont="1" applyFill="1" applyBorder="1">
      <alignment vertical="center"/>
    </xf>
    <xf numFmtId="0" fontId="3" fillId="3" borderId="5" xfId="0" applyFont="1" applyFill="1" applyBorder="1">
      <alignment vertical="center"/>
    </xf>
    <xf numFmtId="0" fontId="23" fillId="3" borderId="7" xfId="0" applyFont="1" applyFill="1" applyBorder="1" applyAlignment="1">
      <alignment vertical="center" wrapText="1"/>
    </xf>
    <xf numFmtId="0" fontId="23" fillId="3" borderId="0" xfId="0" applyFont="1" applyFill="1" applyAlignment="1"/>
    <xf numFmtId="0" fontId="23" fillId="3" borderId="0" xfId="0" applyFont="1" applyFill="1" applyAlignment="1">
      <alignment horizontal="right" wrapText="1"/>
    </xf>
    <xf numFmtId="0" fontId="16" fillId="3" borderId="7" xfId="0" applyFont="1" applyFill="1" applyBorder="1" applyAlignment="1">
      <alignment vertical="top"/>
    </xf>
    <xf numFmtId="0" fontId="16" fillId="3" borderId="5" xfId="0" applyFont="1" applyFill="1" applyBorder="1" applyAlignment="1">
      <alignment vertical="top"/>
    </xf>
    <xf numFmtId="0" fontId="16" fillId="3" borderId="6" xfId="0" applyFont="1" applyFill="1" applyBorder="1" applyAlignment="1">
      <alignment vertical="top"/>
    </xf>
    <xf numFmtId="0" fontId="3" fillId="3" borderId="5" xfId="0" applyFont="1" applyFill="1" applyBorder="1" applyAlignment="1">
      <alignment horizontal="center" vertical="center"/>
    </xf>
    <xf numFmtId="0" fontId="16" fillId="3" borderId="2" xfId="0" applyFont="1" applyFill="1" applyBorder="1" applyAlignment="1">
      <alignment horizontal="right" vertical="center"/>
    </xf>
    <xf numFmtId="0" fontId="9" fillId="3" borderId="0" xfId="0" applyFont="1" applyFill="1">
      <alignment vertical="center"/>
    </xf>
    <xf numFmtId="0" fontId="22" fillId="3" borderId="8" xfId="0" applyFont="1" applyFill="1" applyBorder="1" applyAlignment="1">
      <alignment vertical="top" wrapText="1" shrinkToFit="1"/>
    </xf>
    <xf numFmtId="0" fontId="22" fillId="3" borderId="0" xfId="0" applyFont="1" applyFill="1" applyAlignment="1">
      <alignment vertical="top" wrapText="1" shrinkToFit="1"/>
    </xf>
    <xf numFmtId="0" fontId="22" fillId="3" borderId="7" xfId="0" applyFont="1" applyFill="1" applyBorder="1" applyAlignment="1">
      <alignment vertical="top" wrapText="1" shrinkToFit="1"/>
    </xf>
    <xf numFmtId="0" fontId="28" fillId="3" borderId="71" xfId="0" applyFont="1" applyFill="1" applyBorder="1" applyAlignment="1">
      <alignment vertical="top" wrapText="1"/>
    </xf>
    <xf numFmtId="0" fontId="0" fillId="3" borderId="1" xfId="0" applyFill="1" applyBorder="1" applyAlignment="1">
      <alignment horizontal="center" vertical="top" shrinkToFit="1"/>
    </xf>
    <xf numFmtId="0" fontId="0" fillId="3" borderId="2" xfId="0" applyFill="1" applyBorder="1" applyAlignment="1">
      <alignment horizontal="center" vertical="top" shrinkToFit="1"/>
    </xf>
    <xf numFmtId="0" fontId="0" fillId="3" borderId="3" xfId="0" applyFill="1" applyBorder="1" applyAlignment="1">
      <alignment horizontal="center" vertical="top" shrinkToFit="1"/>
    </xf>
    <xf numFmtId="0" fontId="10" fillId="3" borderId="14" xfId="0" applyFont="1" applyFill="1" applyBorder="1">
      <alignment vertical="center"/>
    </xf>
    <xf numFmtId="0" fontId="10" fillId="3" borderId="17" xfId="0" applyFont="1" applyFill="1" applyBorder="1">
      <alignment vertical="center"/>
    </xf>
    <xf numFmtId="0" fontId="10" fillId="3" borderId="15" xfId="0" applyFont="1" applyFill="1" applyBorder="1" applyAlignment="1">
      <alignment horizontal="right" vertical="center"/>
    </xf>
    <xf numFmtId="0" fontId="3" fillId="3" borderId="13" xfId="0" applyFont="1" applyFill="1" applyBorder="1">
      <alignment vertical="center"/>
    </xf>
    <xf numFmtId="0" fontId="0" fillId="5" borderId="25" xfId="0" applyFill="1" applyBorder="1">
      <alignment vertical="center"/>
    </xf>
    <xf numFmtId="0" fontId="0" fillId="3" borderId="0" xfId="0" applyFill="1" applyAlignment="1">
      <alignment vertical="center" shrinkToFit="1"/>
    </xf>
    <xf numFmtId="0" fontId="0" fillId="3" borderId="47" xfId="0" applyFill="1" applyBorder="1">
      <alignment vertical="center"/>
    </xf>
    <xf numFmtId="0" fontId="0" fillId="3" borderId="52" xfId="0" applyFill="1" applyBorder="1" applyAlignment="1">
      <alignment vertical="center" shrinkToFit="1"/>
    </xf>
    <xf numFmtId="0" fontId="0" fillId="3" borderId="80" xfId="0" applyFill="1" applyBorder="1">
      <alignment vertical="center"/>
    </xf>
    <xf numFmtId="0" fontId="0" fillId="3" borderId="81" xfId="0" applyFill="1" applyBorder="1">
      <alignment vertical="center"/>
    </xf>
    <xf numFmtId="0" fontId="0" fillId="3" borderId="82" xfId="0" applyFill="1" applyBorder="1">
      <alignment vertical="center"/>
    </xf>
    <xf numFmtId="0" fontId="0" fillId="3" borderId="83" xfId="0" applyFill="1" applyBorder="1">
      <alignment vertical="center"/>
    </xf>
    <xf numFmtId="0" fontId="0" fillId="3" borderId="84" xfId="0" applyFill="1" applyBorder="1">
      <alignment vertical="center"/>
    </xf>
    <xf numFmtId="0" fontId="0" fillId="3" borderId="85" xfId="0" applyFill="1" applyBorder="1">
      <alignment vertical="center"/>
    </xf>
    <xf numFmtId="0" fontId="0" fillId="3" borderId="86" xfId="0" applyFill="1" applyBorder="1" applyAlignment="1">
      <alignment vertical="center" shrinkToFit="1"/>
    </xf>
    <xf numFmtId="0" fontId="0" fillId="3" borderId="85" xfId="0" applyFill="1" applyBorder="1" applyAlignment="1">
      <alignment vertical="center" shrinkToFit="1"/>
    </xf>
    <xf numFmtId="0" fontId="0" fillId="3" borderId="86" xfId="0" applyFill="1" applyBorder="1">
      <alignment vertical="center"/>
    </xf>
    <xf numFmtId="0" fontId="0" fillId="3" borderId="62" xfId="0" applyFill="1" applyBorder="1">
      <alignment vertical="center"/>
    </xf>
    <xf numFmtId="0" fontId="38" fillId="3" borderId="79" xfId="0" applyFont="1" applyFill="1" applyBorder="1">
      <alignment vertical="center"/>
    </xf>
    <xf numFmtId="0" fontId="7" fillId="3" borderId="0" xfId="0" applyFont="1" applyFill="1" applyAlignment="1">
      <alignment wrapText="1"/>
    </xf>
    <xf numFmtId="0" fontId="20" fillId="3" borderId="82" xfId="0" applyFont="1" applyFill="1" applyBorder="1">
      <alignment vertical="center"/>
    </xf>
    <xf numFmtId="0" fontId="0" fillId="3" borderId="63" xfId="0" applyFill="1" applyBorder="1">
      <alignment vertical="center"/>
    </xf>
    <xf numFmtId="0" fontId="0" fillId="3" borderId="64" xfId="0" applyFill="1" applyBorder="1">
      <alignment vertical="center"/>
    </xf>
    <xf numFmtId="0" fontId="0" fillId="3" borderId="65" xfId="0" applyFill="1" applyBorder="1">
      <alignment vertical="center"/>
    </xf>
    <xf numFmtId="0" fontId="0" fillId="3" borderId="72" xfId="0" applyFill="1" applyBorder="1">
      <alignment vertical="center"/>
    </xf>
    <xf numFmtId="0" fontId="0" fillId="3" borderId="81" xfId="0" applyFill="1" applyBorder="1" applyAlignment="1">
      <alignment vertical="center" shrinkToFit="1"/>
    </xf>
    <xf numFmtId="0" fontId="0" fillId="3" borderId="63" xfId="0" applyFill="1" applyBorder="1" applyAlignment="1">
      <alignment vertical="center" shrinkToFit="1"/>
    </xf>
    <xf numFmtId="0" fontId="0" fillId="3" borderId="83" xfId="0" applyFill="1" applyBorder="1" applyAlignment="1">
      <alignment vertical="center" shrinkToFit="1"/>
    </xf>
    <xf numFmtId="0" fontId="0" fillId="3" borderId="79" xfId="0" applyFill="1" applyBorder="1">
      <alignment vertical="center"/>
    </xf>
    <xf numFmtId="0" fontId="0" fillId="3" borderId="70" xfId="0" applyFill="1" applyBorder="1" applyAlignment="1">
      <alignment vertical="center" shrinkToFit="1"/>
    </xf>
    <xf numFmtId="0" fontId="38" fillId="3" borderId="84" xfId="0" applyFont="1" applyFill="1" applyBorder="1" applyAlignment="1">
      <alignment vertical="center" shrinkToFit="1"/>
    </xf>
    <xf numFmtId="0" fontId="20" fillId="3" borderId="79" xfId="0" applyFont="1" applyFill="1" applyBorder="1">
      <alignment vertical="center"/>
    </xf>
    <xf numFmtId="0" fontId="38" fillId="3" borderId="79" xfId="0" applyFont="1" applyFill="1" applyBorder="1" applyAlignment="1">
      <alignment vertical="center" shrinkToFit="1"/>
    </xf>
    <xf numFmtId="0" fontId="28" fillId="3" borderId="8" xfId="0" applyFont="1" applyFill="1" applyBorder="1" applyAlignment="1">
      <alignment vertical="top" wrapText="1"/>
    </xf>
    <xf numFmtId="0" fontId="28" fillId="3" borderId="0" xfId="0" applyFont="1" applyFill="1" applyAlignment="1">
      <alignment vertical="top" wrapText="1"/>
    </xf>
    <xf numFmtId="0" fontId="3" fillId="3" borderId="2" xfId="0" applyFont="1" applyFill="1" applyBorder="1" applyAlignment="1">
      <alignment vertical="center" textRotation="255"/>
    </xf>
    <xf numFmtId="0" fontId="3" fillId="3" borderId="2" xfId="0" applyFont="1" applyFill="1" applyBorder="1" applyAlignment="1">
      <alignment vertical="center" shrinkToFit="1"/>
    </xf>
    <xf numFmtId="0" fontId="17" fillId="3" borderId="0" xfId="0" applyFont="1" applyFill="1" applyAlignment="1">
      <alignment vertical="top"/>
    </xf>
    <xf numFmtId="0" fontId="10" fillId="3" borderId="0" xfId="0" applyFont="1" applyFill="1">
      <alignment vertical="center"/>
    </xf>
    <xf numFmtId="0" fontId="10" fillId="3" borderId="7" xfId="0" applyFont="1" applyFill="1" applyBorder="1">
      <alignment vertical="center"/>
    </xf>
    <xf numFmtId="0" fontId="23" fillId="3" borderId="0" xfId="0" applyFont="1" applyFill="1" applyAlignment="1">
      <alignment vertical="top"/>
    </xf>
    <xf numFmtId="0" fontId="23" fillId="3" borderId="7" xfId="0" applyFont="1" applyFill="1" applyBorder="1" applyAlignment="1">
      <alignment vertical="top"/>
    </xf>
    <xf numFmtId="0" fontId="23" fillId="3" borderId="6" xfId="0" applyFont="1" applyFill="1" applyBorder="1">
      <alignment vertical="center"/>
    </xf>
    <xf numFmtId="0" fontId="10" fillId="3" borderId="5" xfId="0" applyFont="1" applyFill="1" applyBorder="1">
      <alignment vertical="center"/>
    </xf>
    <xf numFmtId="0" fontId="23" fillId="3" borderId="2" xfId="0" applyFont="1" applyFill="1" applyBorder="1" applyAlignment="1"/>
    <xf numFmtId="0" fontId="0" fillId="3" borderId="62" xfId="0" applyFill="1" applyBorder="1" applyAlignment="1" applyProtection="1">
      <alignment vertical="center" shrinkToFit="1"/>
      <protection locked="0"/>
    </xf>
    <xf numFmtId="0" fontId="0" fillId="3" borderId="50" xfId="0" applyFill="1" applyBorder="1" applyAlignment="1" applyProtection="1">
      <alignment vertical="center" shrinkToFit="1"/>
      <protection locked="0"/>
    </xf>
    <xf numFmtId="0" fontId="0" fillId="3" borderId="64" xfId="0" applyFill="1" applyBorder="1" applyAlignment="1" applyProtection="1">
      <alignment vertical="center" shrinkToFit="1"/>
      <protection locked="0"/>
    </xf>
    <xf numFmtId="0" fontId="0" fillId="3" borderId="0" xfId="0" applyFill="1" applyAlignment="1" applyProtection="1">
      <alignment vertical="center" shrinkToFit="1"/>
      <protection locked="0"/>
    </xf>
    <xf numFmtId="0" fontId="0" fillId="3" borderId="8" xfId="0" applyFill="1" applyBorder="1" applyAlignment="1" applyProtection="1">
      <alignment vertical="center" shrinkToFit="1"/>
      <protection locked="0"/>
    </xf>
    <xf numFmtId="0" fontId="0" fillId="3" borderId="43" xfId="0" applyFill="1" applyBorder="1" applyAlignment="1" applyProtection="1">
      <alignment vertical="center" shrinkToFit="1"/>
      <protection locked="0"/>
    </xf>
    <xf numFmtId="0" fontId="0" fillId="3" borderId="1" xfId="0" applyFill="1" applyBorder="1" applyAlignment="1" applyProtection="1">
      <alignment vertical="center" shrinkToFit="1"/>
      <protection locked="0"/>
    </xf>
    <xf numFmtId="0" fontId="0" fillId="3" borderId="3" xfId="0" applyFill="1" applyBorder="1" applyAlignment="1" applyProtection="1">
      <alignment vertical="center" shrinkToFit="1"/>
      <protection locked="0"/>
    </xf>
    <xf numFmtId="0" fontId="0" fillId="3" borderId="7" xfId="0" applyFill="1" applyBorder="1" applyAlignment="1" applyProtection="1">
      <alignment vertical="center" shrinkToFit="1"/>
      <protection locked="0"/>
    </xf>
    <xf numFmtId="0" fontId="0" fillId="3" borderId="4" xfId="0" applyFill="1" applyBorder="1" applyAlignment="1" applyProtection="1">
      <alignment vertical="center" shrinkToFit="1"/>
      <protection locked="0"/>
    </xf>
    <xf numFmtId="0" fontId="0" fillId="3" borderId="6" xfId="0" applyFill="1" applyBorder="1" applyAlignment="1" applyProtection="1">
      <alignment vertical="center" shrinkToFit="1"/>
      <protection locked="0"/>
    </xf>
    <xf numFmtId="0" fontId="0" fillId="3" borderId="44" xfId="0" applyFill="1" applyBorder="1" applyAlignment="1" applyProtection="1">
      <alignment vertical="center" shrinkToFit="1"/>
      <protection locked="0"/>
    </xf>
    <xf numFmtId="0" fontId="0" fillId="3" borderId="2" xfId="0" applyFill="1" applyBorder="1" applyAlignment="1" applyProtection="1">
      <alignment vertical="center" shrinkToFit="1"/>
      <protection locked="0"/>
    </xf>
    <xf numFmtId="0" fontId="0" fillId="3" borderId="48" xfId="0" applyFill="1" applyBorder="1" applyAlignment="1" applyProtection="1">
      <alignment vertical="center" shrinkToFit="1"/>
      <protection locked="0"/>
    </xf>
    <xf numFmtId="0" fontId="0" fillId="3" borderId="5" xfId="0" applyFill="1" applyBorder="1" applyAlignment="1" applyProtection="1">
      <alignment vertical="center" shrinkToFit="1"/>
      <protection locked="0"/>
    </xf>
    <xf numFmtId="0" fontId="0" fillId="3" borderId="45" xfId="0" applyFill="1" applyBorder="1" applyAlignment="1" applyProtection="1">
      <alignment vertical="center" shrinkToFit="1"/>
      <protection locked="0"/>
    </xf>
    <xf numFmtId="176" fontId="0" fillId="3" borderId="43" xfId="0" applyNumberFormat="1" applyFill="1" applyBorder="1" applyAlignment="1" applyProtection="1">
      <alignment vertical="center" shrinkToFit="1"/>
      <protection locked="0"/>
    </xf>
    <xf numFmtId="0" fontId="22" fillId="3" borderId="0" xfId="0" applyFont="1" applyFill="1" applyAlignment="1">
      <alignment vertical="center" wrapText="1"/>
    </xf>
    <xf numFmtId="0" fontId="22" fillId="3" borderId="7" xfId="0" applyFont="1" applyFill="1" applyBorder="1" applyAlignment="1">
      <alignment vertical="center" wrapText="1"/>
    </xf>
    <xf numFmtId="0" fontId="39" fillId="3" borderId="29" xfId="0" applyFont="1" applyFill="1" applyBorder="1" applyAlignment="1">
      <alignment horizontal="center" vertical="center" shrinkToFit="1"/>
    </xf>
    <xf numFmtId="0" fontId="39" fillId="3" borderId="87" xfId="0" applyFont="1" applyFill="1" applyBorder="1" applyAlignment="1">
      <alignment horizontal="center" vertical="center" shrinkToFit="1"/>
    </xf>
    <xf numFmtId="0" fontId="26" fillId="2" borderId="75" xfId="0" applyFont="1" applyFill="1" applyBorder="1" applyAlignment="1">
      <alignment horizontal="center" vertical="center"/>
    </xf>
    <xf numFmtId="0" fontId="26" fillId="2" borderId="9" xfId="0" applyFont="1" applyFill="1" applyBorder="1" applyAlignment="1">
      <alignment horizontal="center" vertical="center"/>
    </xf>
    <xf numFmtId="0" fontId="26" fillId="2" borderId="76" xfId="0" applyFont="1" applyFill="1" applyBorder="1" applyAlignment="1">
      <alignment horizontal="center" vertical="center"/>
    </xf>
    <xf numFmtId="0" fontId="26" fillId="2" borderId="73" xfId="0" applyFont="1" applyFill="1" applyBorder="1" applyAlignment="1">
      <alignment horizontal="center" vertical="center"/>
    </xf>
    <xf numFmtId="0" fontId="0" fillId="6" borderId="1" xfId="0" applyFill="1" applyBorder="1" applyAlignment="1">
      <alignment horizontal="center" vertical="center"/>
    </xf>
    <xf numFmtId="0" fontId="0" fillId="6" borderId="99" xfId="0" applyFill="1" applyBorder="1" applyAlignment="1">
      <alignment horizontal="center" vertical="center"/>
    </xf>
    <xf numFmtId="0" fontId="0" fillId="6" borderId="8" xfId="0" applyFill="1" applyBorder="1" applyAlignment="1">
      <alignment horizontal="center" vertical="center"/>
    </xf>
    <xf numFmtId="0" fontId="0" fillId="6" borderId="100" xfId="0" applyFill="1" applyBorder="1" applyAlignment="1">
      <alignment horizontal="center" vertical="center"/>
    </xf>
    <xf numFmtId="0" fontId="0" fillId="6" borderId="4" xfId="0" applyFill="1" applyBorder="1" applyAlignment="1">
      <alignment horizontal="center" vertical="center"/>
    </xf>
    <xf numFmtId="0" fontId="0" fillId="6" borderId="12" xfId="0" applyFill="1" applyBorder="1" applyAlignment="1">
      <alignment horizontal="center" vertical="center"/>
    </xf>
    <xf numFmtId="0" fontId="25" fillId="2" borderId="46" xfId="0" applyFont="1" applyFill="1" applyBorder="1" applyAlignment="1">
      <alignment horizontal="center" vertical="center" shrinkToFit="1"/>
    </xf>
    <xf numFmtId="0" fontId="25" fillId="2" borderId="88" xfId="0" applyFont="1" applyFill="1" applyBorder="1" applyAlignment="1">
      <alignment horizontal="center" vertical="center" shrinkToFit="1"/>
    </xf>
    <xf numFmtId="0" fontId="25" fillId="2" borderId="101" xfId="0" applyFont="1" applyFill="1" applyBorder="1" applyAlignment="1">
      <alignment horizontal="center" vertical="center" shrinkToFit="1"/>
    </xf>
    <xf numFmtId="0" fontId="29" fillId="2" borderId="90" xfId="0" applyFont="1" applyFill="1" applyBorder="1" applyAlignment="1">
      <alignment horizontal="center" vertical="center" wrapText="1"/>
    </xf>
    <xf numFmtId="0" fontId="29" fillId="2" borderId="91" xfId="0" applyFont="1" applyFill="1" applyBorder="1" applyAlignment="1">
      <alignment horizontal="center" vertical="center" wrapText="1"/>
    </xf>
    <xf numFmtId="0" fontId="29" fillId="2" borderId="92" xfId="0" applyFont="1" applyFill="1" applyBorder="1" applyAlignment="1">
      <alignment horizontal="center" vertical="center" wrapText="1"/>
    </xf>
    <xf numFmtId="0" fontId="29" fillId="2" borderId="93"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94" xfId="0" applyFont="1" applyFill="1" applyBorder="1" applyAlignment="1">
      <alignment horizontal="center" vertical="center" wrapText="1"/>
    </xf>
    <xf numFmtId="0" fontId="29" fillId="2" borderId="95"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9" fillId="2" borderId="96" xfId="0" applyFont="1" applyFill="1" applyBorder="1" applyAlignment="1">
      <alignment horizontal="center" vertical="center" wrapText="1"/>
    </xf>
    <xf numFmtId="0" fontId="38" fillId="3" borderId="2" xfId="0" applyFont="1" applyFill="1" applyBorder="1" applyAlignment="1">
      <alignment horizontal="center" vertical="center" shrinkToFit="1"/>
    </xf>
    <xf numFmtId="0" fontId="38" fillId="3" borderId="3" xfId="0" applyFont="1" applyFill="1" applyBorder="1" applyAlignment="1">
      <alignment horizontal="center" vertical="center" shrinkToFi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25" fillId="2" borderId="90" xfId="0" applyFont="1" applyFill="1" applyBorder="1" applyAlignment="1">
      <alignment horizontal="center" vertical="center" shrinkToFit="1"/>
    </xf>
    <xf numFmtId="0" fontId="25" fillId="2" borderId="97" xfId="0" applyFont="1" applyFill="1" applyBorder="1" applyAlignment="1">
      <alignment horizontal="center" vertical="center" shrinkToFit="1"/>
    </xf>
    <xf numFmtId="0" fontId="25" fillId="2" borderId="93"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0" fontId="3" fillId="3" borderId="44" xfId="0" applyFont="1" applyFill="1" applyBorder="1" applyAlignment="1">
      <alignment horizontal="center" vertical="center" textRotation="255"/>
    </xf>
    <xf numFmtId="0" fontId="3" fillId="3" borderId="45" xfId="0" applyFont="1" applyFill="1" applyBorder="1" applyAlignment="1">
      <alignment horizontal="center" vertical="center" textRotation="255"/>
    </xf>
    <xf numFmtId="0" fontId="3" fillId="3" borderId="48" xfId="0" applyFont="1" applyFill="1" applyBorder="1" applyAlignment="1">
      <alignment horizontal="center" vertical="center" textRotation="255"/>
    </xf>
    <xf numFmtId="0" fontId="7" fillId="0" borderId="23"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5" borderId="27" xfId="0" applyFont="1" applyFill="1" applyBorder="1" applyAlignment="1">
      <alignment horizontal="center" vertical="center"/>
    </xf>
    <xf numFmtId="0" fontId="7" fillId="5" borderId="24" xfId="0" applyFont="1" applyFill="1" applyBorder="1" applyAlignment="1">
      <alignment horizontal="center" vertical="center"/>
    </xf>
    <xf numFmtId="0" fontId="7" fillId="5" borderId="25"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73" xfId="0" applyFont="1" applyFill="1" applyBorder="1" applyAlignment="1">
      <alignment horizontal="center" vertical="center"/>
    </xf>
    <xf numFmtId="0" fontId="26" fillId="2" borderId="75" xfId="0" applyFont="1" applyFill="1" applyBorder="1" applyAlignment="1">
      <alignment horizontal="center" vertical="center" textRotation="255"/>
    </xf>
    <xf numFmtId="0" fontId="26" fillId="2" borderId="76" xfId="0" applyFont="1" applyFill="1" applyBorder="1" applyAlignment="1">
      <alignment horizontal="center" vertical="center" textRotation="255"/>
    </xf>
    <xf numFmtId="0" fontId="9" fillId="3" borderId="28" xfId="0" applyFont="1" applyFill="1" applyBorder="1" applyAlignment="1">
      <alignment vertical="center" shrinkToFit="1"/>
    </xf>
    <xf numFmtId="0" fontId="9" fillId="3" borderId="29" xfId="0" applyFont="1" applyFill="1" applyBorder="1" applyAlignment="1">
      <alignment vertical="center" shrinkToFit="1"/>
    </xf>
    <xf numFmtId="0" fontId="25" fillId="2" borderId="46"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9" xfId="0" applyFont="1" applyFill="1" applyBorder="1" applyAlignment="1">
      <alignment horizontal="center" vertical="center"/>
    </xf>
    <xf numFmtId="0" fontId="7" fillId="0" borderId="3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49" fontId="7" fillId="0" borderId="18" xfId="0" applyNumberFormat="1" applyFont="1" applyBorder="1" applyAlignment="1" applyProtection="1">
      <alignment vertical="top" shrinkToFit="1"/>
      <protection locked="0"/>
    </xf>
    <xf numFmtId="49" fontId="7" fillId="0" borderId="19" xfId="0" applyNumberFormat="1" applyFont="1" applyBorder="1" applyAlignment="1" applyProtection="1">
      <alignment vertical="top" shrinkToFit="1"/>
      <protection locked="0"/>
    </xf>
    <xf numFmtId="49" fontId="7" fillId="0" borderId="21" xfId="0" applyNumberFormat="1" applyFont="1" applyBorder="1" applyAlignment="1" applyProtection="1">
      <alignment vertical="top" shrinkToFit="1"/>
      <protection locked="0"/>
    </xf>
    <xf numFmtId="0" fontId="28" fillId="3" borderId="8" xfId="0" applyFont="1" applyFill="1" applyBorder="1" applyAlignment="1">
      <alignment vertical="top" wrapText="1"/>
    </xf>
    <xf numFmtId="0" fontId="28" fillId="3" borderId="0" xfId="0" applyFont="1" applyFill="1" applyAlignment="1">
      <alignment vertical="top" wrapText="1"/>
    </xf>
    <xf numFmtId="0" fontId="38" fillId="3" borderId="77" xfId="0" applyFont="1" applyFill="1" applyBorder="1" applyAlignment="1">
      <alignment horizontal="center" vertical="top"/>
    </xf>
    <xf numFmtId="0" fontId="7" fillId="0" borderId="22" xfId="0" applyFont="1" applyBorder="1" applyAlignment="1" applyProtection="1">
      <alignment horizontal="center" vertical="center"/>
      <protection locked="0"/>
    </xf>
    <xf numFmtId="0" fontId="39" fillId="3" borderId="2" xfId="0" applyFont="1" applyFill="1" applyBorder="1" applyAlignment="1">
      <alignment horizontal="center" vertical="center" shrinkToFit="1"/>
    </xf>
    <xf numFmtId="0" fontId="39" fillId="3" borderId="3" xfId="0" applyFont="1" applyFill="1" applyBorder="1" applyAlignment="1">
      <alignment horizontal="center" vertical="center" shrinkToFit="1"/>
    </xf>
    <xf numFmtId="0" fontId="38" fillId="3" borderId="77" xfId="0" applyFont="1" applyFill="1" applyBorder="1" applyAlignment="1">
      <alignment horizontal="center" vertical="center" shrinkToFit="1"/>
    </xf>
    <xf numFmtId="0" fontId="38" fillId="3" borderId="78" xfId="0" applyFont="1" applyFill="1" applyBorder="1" applyAlignment="1">
      <alignment horizontal="center" vertical="center" shrinkToFit="1"/>
    </xf>
    <xf numFmtId="0" fontId="8" fillId="3" borderId="29" xfId="0" applyFont="1" applyFill="1" applyBorder="1" applyAlignment="1">
      <alignment horizontal="center" vertical="center" shrinkToFit="1"/>
    </xf>
    <xf numFmtId="0" fontId="17" fillId="3" borderId="8" xfId="0" applyFont="1" applyFill="1" applyBorder="1" applyAlignment="1">
      <alignment horizontal="center" vertical="center"/>
    </xf>
    <xf numFmtId="0" fontId="17" fillId="3" borderId="0" xfId="0" applyFont="1" applyFill="1" applyAlignment="1">
      <alignment horizontal="center" vertical="center"/>
    </xf>
    <xf numFmtId="0" fontId="17" fillId="3" borderId="7" xfId="0" applyFont="1" applyFill="1" applyBorder="1" applyAlignment="1">
      <alignment horizontal="center" vertical="center"/>
    </xf>
    <xf numFmtId="0" fontId="0" fillId="3" borderId="1" xfId="0" applyFill="1" applyBorder="1" applyAlignment="1">
      <alignment horizontal="center" vertical="center" shrinkToFit="1"/>
    </xf>
    <xf numFmtId="0" fontId="0" fillId="3" borderId="2" xfId="0" applyFill="1" applyBorder="1" applyAlignment="1">
      <alignment horizontal="center" vertical="center" shrinkToFit="1"/>
    </xf>
    <xf numFmtId="0" fontId="0" fillId="3" borderId="3" xfId="0" applyFill="1" applyBorder="1" applyAlignment="1">
      <alignment horizontal="center" vertical="center" shrinkToFit="1"/>
    </xf>
    <xf numFmtId="0" fontId="10" fillId="3" borderId="4" xfId="0" applyFont="1" applyFill="1" applyBorder="1" applyAlignment="1">
      <alignment horizontal="center" vertical="center" shrinkToFit="1"/>
    </xf>
    <xf numFmtId="0" fontId="10" fillId="3" borderId="5" xfId="0" applyFont="1" applyFill="1" applyBorder="1" applyAlignment="1">
      <alignment horizontal="center" vertical="center" shrinkToFit="1"/>
    </xf>
    <xf numFmtId="0" fontId="10" fillId="3" borderId="6"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0" fillId="3" borderId="4"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6" xfId="0" applyFill="1" applyBorder="1" applyAlignment="1">
      <alignment horizontal="center" vertical="center" shrinkToFit="1"/>
    </xf>
    <xf numFmtId="0" fontId="9" fillId="3" borderId="0" xfId="0" applyFont="1" applyFill="1" applyAlignment="1">
      <alignment vertical="center" shrinkToFit="1"/>
    </xf>
    <xf numFmtId="0" fontId="0" fillId="5" borderId="27" xfId="0" applyFill="1" applyBorder="1" applyAlignment="1">
      <alignment horizontal="center" vertical="center"/>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24" fillId="2" borderId="9" xfId="0" applyFont="1" applyFill="1" applyBorder="1" applyAlignment="1">
      <alignment horizontal="center" vertical="center" wrapText="1" shrinkToFit="1"/>
    </xf>
    <xf numFmtId="0" fontId="24" fillId="2" borderId="73" xfId="0" applyFont="1" applyFill="1" applyBorder="1" applyAlignment="1">
      <alignment horizontal="center" vertical="center" wrapText="1" shrinkToFit="1"/>
    </xf>
    <xf numFmtId="0" fontId="17" fillId="3" borderId="0" xfId="0" applyFont="1" applyFill="1" applyAlignment="1">
      <alignment vertical="center" shrinkToFit="1"/>
    </xf>
    <xf numFmtId="0" fontId="17" fillId="3" borderId="0" xfId="0" applyFont="1" applyFill="1">
      <alignment vertical="center"/>
    </xf>
    <xf numFmtId="0" fontId="33" fillId="3" borderId="0" xfId="0" applyFont="1" applyFill="1" applyAlignment="1">
      <alignment horizontal="right" vertical="center" shrinkToFit="1"/>
    </xf>
    <xf numFmtId="0" fontId="33" fillId="3" borderId="0" xfId="0" applyFont="1" applyFill="1" applyAlignment="1">
      <alignment horizontal="center" shrinkToFit="1"/>
    </xf>
    <xf numFmtId="0" fontId="0" fillId="3" borderId="0" xfId="0" applyFill="1" applyAlignment="1">
      <alignment horizontal="center" vertical="center"/>
    </xf>
    <xf numFmtId="0" fontId="0" fillId="3" borderId="98"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5" borderId="23" xfId="0" applyFill="1" applyBorder="1" applyAlignment="1">
      <alignment horizontal="center" vertical="center"/>
    </xf>
    <xf numFmtId="0" fontId="25" fillId="2" borderId="90" xfId="0" applyFont="1" applyFill="1" applyBorder="1" applyAlignment="1">
      <alignment horizontal="center" vertical="center"/>
    </xf>
    <xf numFmtId="0" fontId="25" fillId="2" borderId="91" xfId="0" applyFont="1" applyFill="1" applyBorder="1" applyAlignment="1">
      <alignment horizontal="center" vertical="center"/>
    </xf>
    <xf numFmtId="0" fontId="25" fillId="2" borderId="92" xfId="0" applyFont="1" applyFill="1" applyBorder="1" applyAlignment="1">
      <alignment horizontal="center" vertical="center"/>
    </xf>
    <xf numFmtId="0" fontId="25" fillId="2" borderId="93" xfId="0" applyFont="1" applyFill="1" applyBorder="1" applyAlignment="1">
      <alignment horizontal="center" vertical="center"/>
    </xf>
    <xf numFmtId="0" fontId="25" fillId="2" borderId="0" xfId="0" applyFont="1" applyFill="1" applyAlignment="1">
      <alignment horizontal="center" vertical="center"/>
    </xf>
    <xf numFmtId="0" fontId="25" fillId="2" borderId="94" xfId="0" applyFont="1" applyFill="1" applyBorder="1" applyAlignment="1">
      <alignment horizontal="center" vertical="center"/>
    </xf>
    <xf numFmtId="0" fontId="25" fillId="2" borderId="95"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96" xfId="0" applyFont="1" applyFill="1" applyBorder="1" applyAlignment="1">
      <alignment horizontal="center" vertical="center"/>
    </xf>
    <xf numFmtId="0" fontId="25" fillId="2" borderId="92" xfId="0" applyFont="1" applyFill="1" applyBorder="1" applyAlignment="1">
      <alignment horizontal="center" vertical="center" shrinkToFit="1"/>
    </xf>
    <xf numFmtId="0" fontId="25" fillId="2" borderId="95" xfId="0" applyFont="1" applyFill="1" applyBorder="1" applyAlignment="1">
      <alignment horizontal="center" vertical="center" shrinkToFit="1"/>
    </xf>
    <xf numFmtId="0" fontId="25" fillId="2" borderId="96" xfId="0" applyFont="1" applyFill="1" applyBorder="1" applyAlignment="1">
      <alignment horizontal="center" vertical="center" shrinkToFit="1"/>
    </xf>
    <xf numFmtId="0" fontId="16" fillId="3" borderId="0" xfId="0" applyFont="1" applyFill="1">
      <alignment vertical="center"/>
    </xf>
    <xf numFmtId="0" fontId="12" fillId="3" borderId="0" xfId="0" applyFont="1" applyFill="1">
      <alignment vertical="center"/>
    </xf>
    <xf numFmtId="0" fontId="15" fillId="3" borderId="0" xfId="0" applyFont="1" applyFill="1">
      <alignment vertical="center"/>
    </xf>
    <xf numFmtId="0" fontId="22" fillId="3" borderId="8" xfId="0" applyFont="1" applyFill="1" applyBorder="1" applyAlignment="1">
      <alignment vertical="top" wrapText="1" shrinkToFit="1"/>
    </xf>
    <xf numFmtId="0" fontId="22" fillId="3" borderId="0" xfId="0" applyFont="1" applyFill="1" applyAlignment="1">
      <alignment vertical="top" wrapText="1" shrinkToFit="1"/>
    </xf>
    <xf numFmtId="0" fontId="22" fillId="3" borderId="7" xfId="0" applyFont="1" applyFill="1" applyBorder="1" applyAlignment="1">
      <alignment vertical="top" wrapText="1" shrinkToFit="1"/>
    </xf>
    <xf numFmtId="0" fontId="23" fillId="3" borderId="0" xfId="0" applyFont="1" applyFill="1" applyAlignment="1">
      <alignment vertical="top" wrapText="1"/>
    </xf>
    <xf numFmtId="0" fontId="23" fillId="3" borderId="7" xfId="0" applyFont="1" applyFill="1" applyBorder="1" applyAlignment="1">
      <alignment vertical="top" wrapText="1"/>
    </xf>
    <xf numFmtId="0" fontId="23" fillId="3" borderId="0" xfId="0" applyFont="1" applyFill="1" applyAlignment="1">
      <alignment vertical="center" wrapText="1"/>
    </xf>
    <xf numFmtId="0" fontId="31" fillId="3" borderId="0" xfId="0" applyFont="1" applyFill="1">
      <alignment vertical="center"/>
    </xf>
    <xf numFmtId="0" fontId="31" fillId="3" borderId="60" xfId="0" applyFont="1" applyFill="1" applyBorder="1">
      <alignment vertical="center"/>
    </xf>
    <xf numFmtId="0" fontId="31" fillId="3" borderId="0" xfId="0" applyFont="1" applyFill="1" applyAlignment="1">
      <alignment horizontal="center" vertical="center"/>
    </xf>
    <xf numFmtId="0" fontId="31" fillId="3" borderId="60"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0" xfId="0" applyFont="1" applyFill="1" applyAlignment="1">
      <alignment horizontal="center" vertical="center"/>
    </xf>
    <xf numFmtId="0" fontId="3" fillId="3" borderId="7"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4"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21" fillId="3" borderId="0" xfId="0" applyFont="1" applyFill="1" applyAlignment="1">
      <alignment horizontal="center" vertical="center"/>
    </xf>
    <xf numFmtId="0" fontId="3" fillId="3" borderId="1" xfId="0" applyFont="1" applyFill="1" applyBorder="1" applyAlignment="1">
      <alignment horizontal="left" vertical="center"/>
    </xf>
    <xf numFmtId="0" fontId="3" fillId="3" borderId="3" xfId="0" applyFont="1" applyFill="1" applyBorder="1" applyAlignment="1">
      <alignment horizontal="left" vertical="center"/>
    </xf>
    <xf numFmtId="0" fontId="3" fillId="3" borderId="0" xfId="0" applyFont="1" applyFill="1" applyAlignment="1">
      <alignment vertical="top" wrapText="1"/>
    </xf>
    <xf numFmtId="0" fontId="3" fillId="3" borderId="7" xfId="0" applyFont="1" applyFill="1" applyBorder="1" applyAlignment="1">
      <alignment vertical="top" wrapText="1"/>
    </xf>
    <xf numFmtId="0" fontId="3" fillId="3" borderId="5" xfId="0" applyFont="1" applyFill="1" applyBorder="1" applyAlignment="1">
      <alignment vertical="top" wrapText="1"/>
    </xf>
    <xf numFmtId="0" fontId="3" fillId="3" borderId="6" xfId="0" applyFont="1" applyFill="1" applyBorder="1" applyAlignment="1">
      <alignment vertical="top" wrapText="1"/>
    </xf>
    <xf numFmtId="0" fontId="21" fillId="3" borderId="0" xfId="0" applyFont="1" applyFill="1">
      <alignment vertical="center"/>
    </xf>
    <xf numFmtId="0" fontId="7" fillId="3" borderId="0" xfId="0" applyFont="1" applyFill="1" applyAlignment="1">
      <alignment wrapText="1"/>
    </xf>
    <xf numFmtId="0" fontId="33" fillId="3" borderId="8" xfId="0" applyFont="1" applyFill="1" applyBorder="1" applyAlignment="1">
      <alignment horizontal="center" vertical="center"/>
    </xf>
    <xf numFmtId="0" fontId="33" fillId="3" borderId="0" xfId="0" applyFont="1" applyFill="1" applyAlignment="1">
      <alignment horizontal="center" vertical="center"/>
    </xf>
    <xf numFmtId="0" fontId="33" fillId="3" borderId="7" xfId="0" applyFont="1" applyFill="1" applyBorder="1" applyAlignment="1">
      <alignment horizontal="center" vertical="center"/>
    </xf>
    <xf numFmtId="0" fontId="33" fillId="3" borderId="4" xfId="0" applyFont="1" applyFill="1" applyBorder="1" applyAlignment="1">
      <alignment horizontal="center" vertical="center"/>
    </xf>
    <xf numFmtId="0" fontId="33" fillId="3" borderId="5" xfId="0" applyFont="1" applyFill="1" applyBorder="1" applyAlignment="1">
      <alignment horizontal="center" vertical="center"/>
    </xf>
    <xf numFmtId="0" fontId="33" fillId="3" borderId="6" xfId="0" applyFont="1" applyFill="1" applyBorder="1" applyAlignment="1">
      <alignment horizontal="center" vertical="center"/>
    </xf>
    <xf numFmtId="0" fontId="20" fillId="3" borderId="8" xfId="0" applyFont="1" applyFill="1" applyBorder="1" applyAlignment="1">
      <alignment horizontal="center" vertical="center"/>
    </xf>
    <xf numFmtId="0" fontId="20" fillId="3" borderId="0" xfId="0" applyFont="1" applyFill="1" applyAlignment="1">
      <alignment horizontal="center" vertical="center"/>
    </xf>
    <xf numFmtId="0" fontId="20" fillId="3" borderId="7" xfId="0" applyFont="1" applyFill="1" applyBorder="1" applyAlignment="1">
      <alignment horizontal="center" vertical="center"/>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3" fillId="3" borderId="43" xfId="0" applyFont="1" applyFill="1" applyBorder="1" applyAlignment="1">
      <alignment vertical="center" wrapText="1"/>
    </xf>
    <xf numFmtId="0" fontId="23" fillId="3" borderId="47" xfId="0" applyFont="1" applyFill="1" applyBorder="1" applyAlignment="1">
      <alignment vertical="center" wrapText="1"/>
    </xf>
    <xf numFmtId="0" fontId="33" fillId="3" borderId="4" xfId="0" applyFont="1" applyFill="1" applyBorder="1" applyAlignment="1">
      <alignment horizontal="right" vertical="center" shrinkToFit="1"/>
    </xf>
    <xf numFmtId="0" fontId="33" fillId="3" borderId="5" xfId="0" applyFont="1" applyFill="1" applyBorder="1" applyAlignment="1">
      <alignment horizontal="right" vertical="center" shrinkToFit="1"/>
    </xf>
    <xf numFmtId="0" fontId="3" fillId="3" borderId="8" xfId="0" applyFont="1" applyFill="1" applyBorder="1">
      <alignment vertical="center"/>
    </xf>
    <xf numFmtId="0" fontId="3" fillId="3" borderId="7" xfId="0" applyFont="1" applyFill="1" applyBorder="1">
      <alignment vertical="center"/>
    </xf>
    <xf numFmtId="0" fontId="33" fillId="3" borderId="0" xfId="0" applyFont="1" applyFill="1" applyAlignment="1">
      <alignment vertical="center" shrinkToFit="1"/>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1" fillId="2" borderId="56" xfId="0" applyFont="1" applyFill="1" applyBorder="1" applyAlignment="1">
      <alignment horizontal="center" vertical="center"/>
    </xf>
    <xf numFmtId="0" fontId="11" fillId="2" borderId="0" xfId="0" applyFont="1" applyFill="1" applyAlignment="1">
      <alignment horizontal="center" vertical="top"/>
    </xf>
    <xf numFmtId="0" fontId="11" fillId="2" borderId="64" xfId="0" applyFont="1" applyFill="1" applyBorder="1" applyAlignment="1">
      <alignment horizontal="center" vertical="top"/>
    </xf>
    <xf numFmtId="0" fontId="33" fillId="5" borderId="28" xfId="0" applyFont="1" applyFill="1" applyBorder="1" applyAlignment="1">
      <alignment horizontal="center" vertical="center" shrinkToFit="1"/>
    </xf>
    <xf numFmtId="0" fontId="33" fillId="5" borderId="29" xfId="0" applyFont="1" applyFill="1" applyBorder="1" applyAlignment="1">
      <alignment horizontal="center" vertical="center" shrinkToFit="1"/>
    </xf>
    <xf numFmtId="0" fontId="33" fillId="5" borderId="30" xfId="0" applyFont="1" applyFill="1" applyBorder="1" applyAlignment="1">
      <alignment horizontal="center" vertical="center" shrinkToFit="1"/>
    </xf>
    <xf numFmtId="0" fontId="33" fillId="3" borderId="28" xfId="0" applyFont="1" applyFill="1" applyBorder="1" applyAlignment="1">
      <alignment horizontal="center" vertical="center" shrinkToFit="1"/>
    </xf>
    <xf numFmtId="0" fontId="33" fillId="3" borderId="29" xfId="0" applyFont="1" applyFill="1" applyBorder="1" applyAlignment="1">
      <alignment horizontal="center" vertical="center" shrinkToFit="1"/>
    </xf>
    <xf numFmtId="0" fontId="33" fillId="3" borderId="30" xfId="0" applyFont="1" applyFill="1" applyBorder="1" applyAlignment="1">
      <alignment horizontal="center" vertical="center" shrinkToFit="1"/>
    </xf>
    <xf numFmtId="0" fontId="38" fillId="3" borderId="29" xfId="0" applyFont="1" applyFill="1" applyBorder="1" applyAlignment="1">
      <alignment horizontal="center" vertical="center" shrinkToFit="1"/>
    </xf>
    <xf numFmtId="0" fontId="38" fillId="3" borderId="30" xfId="0" applyFont="1" applyFill="1" applyBorder="1" applyAlignment="1">
      <alignment horizontal="center" vertical="center" shrinkToFit="1"/>
    </xf>
    <xf numFmtId="0" fontId="17" fillId="3" borderId="8" xfId="0" applyFont="1" applyFill="1" applyBorder="1" applyAlignment="1">
      <alignment horizontal="center" vertical="center" shrinkToFit="1"/>
    </xf>
    <xf numFmtId="0" fontId="17" fillId="3" borderId="0" xfId="0" applyFont="1" applyFill="1" applyAlignment="1">
      <alignment horizontal="center" vertical="center" shrinkToFit="1"/>
    </xf>
    <xf numFmtId="0" fontId="17" fillId="3" borderId="7" xfId="0" applyFont="1" applyFill="1" applyBorder="1" applyAlignment="1">
      <alignment horizontal="center" vertical="center" shrinkToFit="1"/>
    </xf>
    <xf numFmtId="0" fontId="38" fillId="3" borderId="71" xfId="0" applyFont="1" applyFill="1" applyBorder="1" applyAlignment="1">
      <alignment vertical="center" shrinkToFit="1"/>
    </xf>
    <xf numFmtId="0" fontId="0" fillId="3" borderId="8" xfId="0" applyFill="1" applyBorder="1" applyAlignment="1">
      <alignment horizontal="right" vertical="center"/>
    </xf>
    <xf numFmtId="0" fontId="0" fillId="3" borderId="0" xfId="0" applyFill="1" applyAlignment="1">
      <alignment horizontal="right" vertical="center"/>
    </xf>
    <xf numFmtId="0" fontId="3" fillId="3" borderId="44" xfId="0" applyFont="1" applyFill="1" applyBorder="1" applyAlignment="1">
      <alignment horizontal="center" vertical="center"/>
    </xf>
    <xf numFmtId="0" fontId="3" fillId="3" borderId="45" xfId="0" applyFont="1" applyFill="1" applyBorder="1" applyAlignment="1">
      <alignment horizontal="center" vertical="center"/>
    </xf>
    <xf numFmtId="0" fontId="3" fillId="3" borderId="48" xfId="0" applyFont="1" applyFill="1" applyBorder="1" applyAlignment="1">
      <alignment horizontal="center" vertical="center"/>
    </xf>
    <xf numFmtId="0" fontId="9" fillId="3" borderId="1" xfId="0" applyFont="1" applyFill="1" applyBorder="1" applyAlignment="1">
      <alignment vertical="center" shrinkToFit="1"/>
    </xf>
    <xf numFmtId="0" fontId="9" fillId="3" borderId="2" xfId="0" applyFont="1" applyFill="1" applyBorder="1" applyAlignment="1">
      <alignment vertical="center" shrinkToFit="1"/>
    </xf>
    <xf numFmtId="0" fontId="17" fillId="3" borderId="50" xfId="0" applyFont="1" applyFill="1" applyBorder="1" applyAlignment="1">
      <alignment vertical="top" wrapText="1"/>
    </xf>
    <xf numFmtId="0" fontId="17" fillId="3" borderId="0" xfId="0" applyFont="1" applyFill="1" applyAlignment="1">
      <alignment vertical="top" wrapText="1"/>
    </xf>
    <xf numFmtId="0" fontId="17" fillId="3" borderId="2" xfId="0" applyFont="1" applyFill="1" applyBorder="1" applyAlignment="1">
      <alignment vertical="top" wrapText="1"/>
    </xf>
    <xf numFmtId="0" fontId="16" fillId="3" borderId="50" xfId="0" applyFont="1" applyFill="1" applyBorder="1" applyAlignment="1">
      <alignment vertical="top" wrapText="1"/>
    </xf>
    <xf numFmtId="0" fontId="16" fillId="3" borderId="0" xfId="0" applyFont="1" applyFill="1" applyAlignment="1">
      <alignment vertical="top" wrapText="1"/>
    </xf>
    <xf numFmtId="0" fontId="0" fillId="0" borderId="8" xfId="0" applyBorder="1" applyAlignment="1" applyProtection="1">
      <alignment vertical="top" wrapText="1"/>
      <protection locked="0"/>
    </xf>
    <xf numFmtId="0" fontId="0" fillId="0" borderId="0" xfId="0" applyAlignment="1" applyProtection="1">
      <alignment vertical="top" wrapText="1"/>
      <protection locked="0"/>
    </xf>
    <xf numFmtId="0" fontId="0" fillId="0" borderId="7"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6" xfId="0" applyBorder="1" applyAlignment="1" applyProtection="1">
      <alignment vertical="top" wrapText="1"/>
      <protection locked="0"/>
    </xf>
    <xf numFmtId="0" fontId="0" fillId="3" borderId="2" xfId="0" applyFill="1" applyBorder="1" applyAlignment="1">
      <alignment horizontal="right" vertical="center"/>
    </xf>
    <xf numFmtId="0" fontId="11" fillId="2" borderId="71" xfId="0" applyFont="1" applyFill="1" applyBorder="1" applyAlignment="1">
      <alignment horizontal="center" vertical="top"/>
    </xf>
    <xf numFmtId="49" fontId="7" fillId="0" borderId="23" xfId="0" applyNumberFormat="1" applyFont="1" applyBorder="1" applyAlignment="1" applyProtection="1">
      <alignment vertical="top" shrinkToFit="1"/>
      <protection locked="0"/>
    </xf>
    <xf numFmtId="49" fontId="7" fillId="0" borderId="24" xfId="0" applyNumberFormat="1" applyFont="1" applyBorder="1" applyAlignment="1" applyProtection="1">
      <alignment vertical="top" shrinkToFit="1"/>
      <protection locked="0"/>
    </xf>
    <xf numFmtId="49" fontId="7" fillId="0" borderId="26" xfId="0" applyNumberFormat="1" applyFont="1" applyBorder="1" applyAlignment="1" applyProtection="1">
      <alignment vertical="top" shrinkToFit="1"/>
      <protection locked="0"/>
    </xf>
    <xf numFmtId="0" fontId="7" fillId="0" borderId="27" xfId="0" applyFont="1" applyBorder="1" applyAlignment="1" applyProtection="1">
      <alignment horizontal="center" vertical="center"/>
      <protection locked="0"/>
    </xf>
    <xf numFmtId="49" fontId="7" fillId="0" borderId="32" xfId="0" applyNumberFormat="1" applyFont="1" applyBorder="1" applyAlignment="1" applyProtection="1">
      <alignment vertical="top" wrapText="1"/>
      <protection locked="0"/>
    </xf>
    <xf numFmtId="49" fontId="7" fillId="0" borderId="33" xfId="0" applyNumberFormat="1" applyFont="1" applyBorder="1" applyAlignment="1" applyProtection="1">
      <alignment vertical="top" wrapText="1"/>
      <protection locked="0"/>
    </xf>
    <xf numFmtId="49" fontId="7" fillId="0" borderId="35" xfId="0" applyNumberFormat="1" applyFont="1" applyBorder="1" applyAlignment="1" applyProtection="1">
      <alignment vertical="top" wrapText="1"/>
      <protection locked="0"/>
    </xf>
    <xf numFmtId="49" fontId="7" fillId="0" borderId="13" xfId="0" applyNumberFormat="1" applyFont="1" applyBorder="1" applyAlignment="1" applyProtection="1">
      <alignment vertical="top" wrapText="1"/>
      <protection locked="0"/>
    </xf>
    <xf numFmtId="49" fontId="7" fillId="0" borderId="14" xfId="0" applyNumberFormat="1" applyFont="1" applyBorder="1" applyAlignment="1" applyProtection="1">
      <alignment vertical="top" wrapText="1"/>
      <protection locked="0"/>
    </xf>
    <xf numFmtId="49" fontId="7" fillId="0" borderId="16" xfId="0" applyNumberFormat="1" applyFont="1" applyBorder="1" applyAlignment="1" applyProtection="1">
      <alignment vertical="top" wrapText="1"/>
      <protection locked="0"/>
    </xf>
    <xf numFmtId="0" fontId="8" fillId="3" borderId="29" xfId="0" applyFont="1" applyFill="1" applyBorder="1">
      <alignment vertical="center"/>
    </xf>
    <xf numFmtId="49" fontId="7" fillId="0" borderId="32" xfId="0" applyNumberFormat="1" applyFont="1" applyBorder="1" applyAlignment="1" applyProtection="1">
      <alignment vertical="top" shrinkToFit="1"/>
      <protection locked="0"/>
    </xf>
    <xf numFmtId="49" fontId="7" fillId="0" borderId="33" xfId="0" applyNumberFormat="1" applyFont="1" applyBorder="1" applyAlignment="1" applyProtection="1">
      <alignment vertical="top" shrinkToFit="1"/>
      <protection locked="0"/>
    </xf>
    <xf numFmtId="49" fontId="7" fillId="0" borderId="35" xfId="0" applyNumberFormat="1" applyFont="1" applyBorder="1" applyAlignment="1" applyProtection="1">
      <alignment vertical="top" shrinkToFit="1"/>
      <protection locked="0"/>
    </xf>
    <xf numFmtId="0" fontId="7" fillId="0" borderId="36" xfId="0" applyFont="1" applyBorder="1" applyAlignment="1" applyProtection="1">
      <alignment horizontal="center" vertical="center"/>
      <protection locked="0"/>
    </xf>
    <xf numFmtId="49" fontId="7" fillId="5" borderId="23" xfId="0" applyNumberFormat="1" applyFont="1" applyFill="1" applyBorder="1" applyAlignment="1">
      <alignment vertical="top" shrinkToFit="1"/>
    </xf>
    <xf numFmtId="49" fontId="7" fillId="5" borderId="24" xfId="0" applyNumberFormat="1" applyFont="1" applyFill="1" applyBorder="1" applyAlignment="1">
      <alignment vertical="top" shrinkToFit="1"/>
    </xf>
    <xf numFmtId="49" fontId="7" fillId="5" borderId="26" xfId="0" applyNumberFormat="1" applyFont="1" applyFill="1" applyBorder="1" applyAlignment="1">
      <alignment vertical="top" shrinkToFit="1"/>
    </xf>
    <xf numFmtId="0" fontId="7" fillId="0" borderId="17" xfId="0" applyFont="1" applyBorder="1" applyAlignment="1" applyProtection="1">
      <alignment horizontal="center" vertical="center"/>
      <protection locked="0"/>
    </xf>
    <xf numFmtId="0" fontId="0" fillId="3" borderId="8" xfId="0" applyFill="1" applyBorder="1" applyAlignment="1">
      <alignment horizontal="center" vertical="top" shrinkToFit="1"/>
    </xf>
    <xf numFmtId="0" fontId="0" fillId="3" borderId="0" xfId="0" applyFill="1" applyAlignment="1">
      <alignment horizontal="center" vertical="top" shrinkToFit="1"/>
    </xf>
    <xf numFmtId="0" fontId="0" fillId="3" borderId="7" xfId="0" applyFill="1" applyBorder="1" applyAlignment="1">
      <alignment horizontal="center" vertical="top" shrinkToFit="1"/>
    </xf>
    <xf numFmtId="0" fontId="0" fillId="3" borderId="4" xfId="0" applyFill="1" applyBorder="1" applyAlignment="1">
      <alignment horizontal="center" vertical="top" shrinkToFit="1"/>
    </xf>
    <xf numFmtId="0" fontId="0" fillId="3" borderId="5" xfId="0" applyFill="1" applyBorder="1" applyAlignment="1">
      <alignment horizontal="center" vertical="top" shrinkToFit="1"/>
    </xf>
    <xf numFmtId="0" fontId="0" fillId="3" borderId="6" xfId="0" applyFill="1" applyBorder="1" applyAlignment="1">
      <alignment horizontal="center" vertical="top" shrinkToFit="1"/>
    </xf>
    <xf numFmtId="49" fontId="7" fillId="0" borderId="4" xfId="0" applyNumberFormat="1" applyFont="1" applyBorder="1" applyAlignment="1" applyProtection="1">
      <alignment vertical="top" shrinkToFit="1"/>
      <protection locked="0"/>
    </xf>
    <xf numFmtId="49" fontId="7" fillId="0" borderId="5" xfId="0" applyNumberFormat="1" applyFont="1" applyBorder="1" applyAlignment="1" applyProtection="1">
      <alignment vertical="top" shrinkToFit="1"/>
      <protection locked="0"/>
    </xf>
    <xf numFmtId="49" fontId="7" fillId="0" borderId="12" xfId="0" applyNumberFormat="1" applyFont="1" applyBorder="1" applyAlignment="1" applyProtection="1">
      <alignment vertical="top" shrinkToFit="1"/>
      <protection locked="0"/>
    </xf>
    <xf numFmtId="0" fontId="7" fillId="0" borderId="11"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7" fillId="3" borderId="1"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0" xfId="0" applyFont="1" applyFill="1" applyAlignment="1">
      <alignment horizontal="center" vertical="center" wrapText="1"/>
    </xf>
    <xf numFmtId="0" fontId="18" fillId="3" borderId="2" xfId="0" applyFont="1" applyFill="1" applyBorder="1">
      <alignment vertical="center"/>
    </xf>
    <xf numFmtId="0" fontId="18" fillId="3" borderId="67" xfId="0" applyFont="1" applyFill="1" applyBorder="1">
      <alignment vertical="center"/>
    </xf>
    <xf numFmtId="0" fontId="18" fillId="3" borderId="0" xfId="0" applyFont="1" applyFill="1">
      <alignment vertical="center"/>
    </xf>
    <xf numFmtId="0" fontId="18" fillId="3" borderId="65" xfId="0" applyFont="1" applyFill="1" applyBorder="1">
      <alignment vertical="center"/>
    </xf>
    <xf numFmtId="0" fontId="17" fillId="3" borderId="1" xfId="0" applyFont="1" applyFill="1" applyBorder="1" applyAlignment="1">
      <alignment horizontal="center"/>
    </xf>
    <xf numFmtId="0" fontId="17" fillId="3" borderId="2" xfId="0" applyFont="1" applyFill="1" applyBorder="1" applyAlignment="1">
      <alignment horizontal="center"/>
    </xf>
    <xf numFmtId="0" fontId="17" fillId="3" borderId="3" xfId="0" applyFont="1" applyFill="1" applyBorder="1" applyAlignment="1">
      <alignment horizontal="center"/>
    </xf>
    <xf numFmtId="0" fontId="17" fillId="3" borderId="8" xfId="0" applyFont="1" applyFill="1" applyBorder="1" applyAlignment="1">
      <alignment horizontal="center"/>
    </xf>
    <xf numFmtId="0" fontId="17" fillId="3" borderId="0" xfId="0" applyFont="1" applyFill="1" applyAlignment="1">
      <alignment horizontal="center"/>
    </xf>
    <xf numFmtId="0" fontId="17" fillId="3" borderId="7" xfId="0" applyFont="1" applyFill="1" applyBorder="1" applyAlignment="1">
      <alignment horizontal="center"/>
    </xf>
    <xf numFmtId="0" fontId="21" fillId="3" borderId="7" xfId="0" applyFont="1" applyFill="1" applyBorder="1">
      <alignment vertical="center"/>
    </xf>
    <xf numFmtId="0" fontId="15" fillId="3" borderId="64" xfId="0" applyFont="1" applyFill="1" applyBorder="1" applyAlignment="1">
      <alignment vertical="top" wrapText="1"/>
    </xf>
    <xf numFmtId="0" fontId="15" fillId="3" borderId="0" xfId="0" applyFont="1" applyFill="1" applyAlignment="1">
      <alignment vertical="top" wrapText="1"/>
    </xf>
    <xf numFmtId="0" fontId="15" fillId="3" borderId="70" xfId="0" applyFont="1" applyFill="1" applyBorder="1" applyAlignment="1">
      <alignment vertical="top" wrapText="1"/>
    </xf>
    <xf numFmtId="0" fontId="15" fillId="3" borderId="71" xfId="0" applyFont="1" applyFill="1" applyBorder="1" applyAlignment="1">
      <alignment vertical="top" wrapText="1"/>
    </xf>
    <xf numFmtId="0" fontId="27" fillId="2" borderId="9"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31" fontId="9" fillId="3" borderId="0" xfId="0" applyNumberFormat="1" applyFont="1" applyFill="1" applyAlignment="1">
      <alignment horizontal="center" vertical="center" shrinkToFit="1"/>
    </xf>
    <xf numFmtId="0" fontId="19" fillId="3" borderId="8" xfId="0" applyFont="1" applyFill="1" applyBorder="1" applyAlignment="1">
      <alignment vertical="top" wrapText="1"/>
    </xf>
    <xf numFmtId="0" fontId="19" fillId="3" borderId="0" xfId="0" applyFont="1" applyFill="1" applyAlignment="1">
      <alignment vertical="top" wrapText="1"/>
    </xf>
    <xf numFmtId="0" fontId="9" fillId="3" borderId="0" xfId="0" applyFont="1" applyFill="1" applyAlignment="1">
      <alignment vertical="top" wrapText="1"/>
    </xf>
    <xf numFmtId="0" fontId="8" fillId="0" borderId="8" xfId="0" applyFont="1" applyBorder="1" applyProtection="1">
      <alignment vertical="center"/>
      <protection locked="0"/>
    </xf>
    <xf numFmtId="0" fontId="8" fillId="0" borderId="0" xfId="0" applyFont="1" applyProtection="1">
      <alignment vertical="center"/>
      <protection locked="0"/>
    </xf>
    <xf numFmtId="0" fontId="35" fillId="0" borderId="50" xfId="0" applyFont="1" applyBorder="1" applyAlignment="1" applyProtection="1">
      <alignment horizontal="center" vertical="center"/>
      <protection locked="0"/>
    </xf>
    <xf numFmtId="0" fontId="35" fillId="0" borderId="51" xfId="0" applyFont="1" applyBorder="1" applyAlignment="1" applyProtection="1">
      <alignment horizontal="center" vertical="center"/>
      <protection locked="0"/>
    </xf>
    <xf numFmtId="0" fontId="35" fillId="0" borderId="8" xfId="0" applyFont="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7" xfId="0" applyFont="1" applyBorder="1" applyAlignment="1" applyProtection="1">
      <alignment horizontal="center" vertical="center"/>
      <protection locked="0"/>
    </xf>
    <xf numFmtId="0" fontId="13" fillId="3" borderId="66" xfId="0" applyFont="1" applyFill="1" applyBorder="1" applyAlignment="1">
      <alignment horizontal="center" vertical="top"/>
    </xf>
    <xf numFmtId="0" fontId="14" fillId="3" borderId="2" xfId="0" applyFont="1" applyFill="1" applyBorder="1" applyAlignment="1">
      <alignment horizontal="center" vertical="top"/>
    </xf>
    <xf numFmtId="0" fontId="14" fillId="3" borderId="68" xfId="0" applyFont="1" applyFill="1" applyBorder="1" applyAlignment="1">
      <alignment horizontal="center" vertical="top"/>
    </xf>
    <xf numFmtId="0" fontId="14" fillId="3" borderId="5" xfId="0" applyFont="1" applyFill="1" applyBorder="1" applyAlignment="1">
      <alignment horizontal="center" vertical="top"/>
    </xf>
    <xf numFmtId="0" fontId="34" fillId="0" borderId="2" xfId="0" applyFont="1" applyBorder="1" applyProtection="1">
      <alignment vertical="center"/>
      <protection locked="0"/>
    </xf>
    <xf numFmtId="0" fontId="34" fillId="0" borderId="67" xfId="0" applyFont="1" applyBorder="1" applyProtection="1">
      <alignment vertical="center"/>
      <protection locked="0"/>
    </xf>
    <xf numFmtId="0" fontId="34" fillId="0" borderId="5" xfId="0" applyFont="1" applyBorder="1" applyProtection="1">
      <alignment vertical="center"/>
      <protection locked="0"/>
    </xf>
    <xf numFmtId="0" fontId="34" fillId="0" borderId="69" xfId="0" applyFont="1" applyBorder="1" applyProtection="1">
      <alignment vertical="center"/>
      <protection locked="0"/>
    </xf>
    <xf numFmtId="0" fontId="16" fillId="3" borderId="8" xfId="0" applyFont="1" applyFill="1" applyBorder="1">
      <alignment vertical="center"/>
    </xf>
    <xf numFmtId="0" fontId="34" fillId="0" borderId="2" xfId="0" applyFont="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0" fontId="35" fillId="0" borderId="71" xfId="0" applyFont="1" applyBorder="1" applyAlignment="1" applyProtection="1">
      <alignment horizontal="center" vertical="center" wrapText="1"/>
      <protection locked="0"/>
    </xf>
    <xf numFmtId="0" fontId="35" fillId="0" borderId="67" xfId="0" applyFont="1" applyBorder="1" applyAlignment="1" applyProtection="1">
      <alignment horizontal="center" vertical="center" wrapText="1"/>
      <protection locked="0"/>
    </xf>
    <xf numFmtId="0" fontId="35" fillId="0" borderId="72" xfId="0" applyFont="1" applyBorder="1" applyAlignment="1" applyProtection="1">
      <alignment horizontal="center" vertical="center" wrapText="1"/>
      <protection locked="0"/>
    </xf>
    <xf numFmtId="0" fontId="36" fillId="0" borderId="2" xfId="0" applyFont="1" applyBorder="1" applyAlignment="1" applyProtection="1">
      <alignment horizontal="right" vertical="center"/>
      <protection locked="0"/>
    </xf>
    <xf numFmtId="0" fontId="36" fillId="0" borderId="71" xfId="0" applyFont="1" applyBorder="1" applyAlignment="1" applyProtection="1">
      <alignment horizontal="right" vertical="center"/>
      <protection locked="0"/>
    </xf>
    <xf numFmtId="0" fontId="37" fillId="0" borderId="2" xfId="0" applyFont="1" applyBorder="1" applyAlignment="1" applyProtection="1">
      <alignment horizontal="right" vertical="center"/>
      <protection locked="0"/>
    </xf>
    <xf numFmtId="0" fontId="37" fillId="0" borderId="71" xfId="0" applyFont="1" applyBorder="1" applyAlignment="1" applyProtection="1">
      <alignment horizontal="right" vertical="center"/>
      <protection locked="0"/>
    </xf>
    <xf numFmtId="0" fontId="14" fillId="3" borderId="64" xfId="0" applyFont="1" applyFill="1" applyBorder="1" applyAlignment="1">
      <alignment horizontal="center" vertical="top"/>
    </xf>
    <xf numFmtId="0" fontId="14" fillId="3" borderId="0" xfId="0" applyFont="1" applyFill="1" applyAlignment="1">
      <alignment horizontal="center" vertical="top"/>
    </xf>
    <xf numFmtId="0" fontId="25" fillId="2" borderId="9" xfId="0" applyFont="1" applyFill="1" applyBorder="1" applyAlignment="1">
      <alignment horizontal="center" vertical="center" shrinkToFit="1"/>
    </xf>
    <xf numFmtId="0" fontId="25" fillId="2" borderId="73" xfId="0" applyFont="1" applyFill="1" applyBorder="1" applyAlignment="1">
      <alignment horizontal="center" vertical="center" shrinkToFit="1"/>
    </xf>
    <xf numFmtId="0" fontId="25" fillId="2" borderId="74" xfId="0" applyFont="1" applyFill="1" applyBorder="1" applyAlignment="1">
      <alignment horizontal="center" vertical="center" shrinkToFit="1"/>
    </xf>
    <xf numFmtId="0" fontId="11" fillId="2" borderId="62"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68"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50" xfId="0" applyFont="1" applyFill="1" applyBorder="1" applyAlignment="1">
      <alignment horizontal="center" vertical="center" shrinkToFit="1"/>
    </xf>
    <xf numFmtId="0" fontId="11" fillId="2" borderId="5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9" fillId="3" borderId="0" xfId="0" applyFont="1" applyFill="1" applyAlignment="1">
      <alignment horizontal="center" vertical="center" shrinkToFit="1"/>
    </xf>
  </cellXfs>
  <cellStyles count="1">
    <cellStyle name="標準" xfId="0" builtinId="0"/>
  </cellStyles>
  <dxfs count="0"/>
  <tableStyles count="0" defaultTableStyle="TableStyleMedium2" defaultPivotStyle="PivotStyleLight16"/>
  <colors>
    <mruColors>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8" lockText="1" noThreeD="1"/>
</file>

<file path=xl/ctrlProps/ctrlProp11.xml><?xml version="1.0" encoding="utf-8"?>
<formControlPr xmlns="http://schemas.microsoft.com/office/spreadsheetml/2009/9/main" objectType="CheckBox" fmlaLink="$A$42" lockText="1" noThreeD="1"/>
</file>

<file path=xl/ctrlProps/ctrlProp12.xml><?xml version="1.0" encoding="utf-8"?>
<formControlPr xmlns="http://schemas.microsoft.com/office/spreadsheetml/2009/9/main" objectType="Radio" checked="Checked" firstButton="1" fmlaLink="$A$5" lockText="1"/>
</file>

<file path=xl/ctrlProps/ctrlProp13.xml><?xml version="1.0" encoding="utf-8"?>
<formControlPr xmlns="http://schemas.microsoft.com/office/spreadsheetml/2009/9/main" objectType="Radio" lockText="1"/>
</file>

<file path=xl/ctrlProps/ctrlProp14.xml><?xml version="1.0" encoding="utf-8"?>
<formControlPr xmlns="http://schemas.microsoft.com/office/spreadsheetml/2009/9/main" objectType="CheckBox" fmlaLink="$C$62" lockText="1" noThreeD="1"/>
</file>

<file path=xl/ctrlProps/ctrlProp15.xml><?xml version="1.0" encoding="utf-8"?>
<formControlPr xmlns="http://schemas.microsoft.com/office/spreadsheetml/2009/9/main" objectType="CheckBox" fmlaLink="$C$63" lockText="1" noThreeD="1"/>
</file>

<file path=xl/ctrlProps/ctrlProp16.xml><?xml version="1.0" encoding="utf-8"?>
<formControlPr xmlns="http://schemas.microsoft.com/office/spreadsheetml/2009/9/main" objectType="CheckBox" fmlaLink="$C$64" lockText="1" noThreeD="1"/>
</file>

<file path=xl/ctrlProps/ctrlProp17.xml><?xml version="1.0" encoding="utf-8"?>
<formControlPr xmlns="http://schemas.microsoft.com/office/spreadsheetml/2009/9/main" objectType="CheckBox" fmlaLink="$C$65" lockText="1" noThreeD="1"/>
</file>

<file path=xl/ctrlProps/ctrlProp18.xml><?xml version="1.0" encoding="utf-8"?>
<formControlPr xmlns="http://schemas.microsoft.com/office/spreadsheetml/2009/9/main" objectType="CheckBox" fmlaLink="$B$69" lockText="1" noThreeD="1"/>
</file>

<file path=xl/ctrlProps/ctrlProp19.xml><?xml version="1.0" encoding="utf-8"?>
<formControlPr xmlns="http://schemas.microsoft.com/office/spreadsheetml/2009/9/main" objectType="CheckBox" fmlaLink="$C$69" lockText="1" noThreeD="1"/>
</file>

<file path=xl/ctrlProps/ctrlProp2.xml><?xml version="1.0" encoding="utf-8"?>
<formControlPr xmlns="http://schemas.microsoft.com/office/spreadsheetml/2009/9/main" objectType="CheckBox" fmlaLink="$A$19" lockText="1" noThreeD="1"/>
</file>

<file path=xl/ctrlProps/ctrlProp20.xml><?xml version="1.0" encoding="utf-8"?>
<formControlPr xmlns="http://schemas.microsoft.com/office/spreadsheetml/2009/9/main" objectType="CheckBox" fmlaLink="$D$71" lockText="1" noThreeD="1"/>
</file>

<file path=xl/ctrlProps/ctrlProp21.xml><?xml version="1.0" encoding="utf-8"?>
<formControlPr xmlns="http://schemas.microsoft.com/office/spreadsheetml/2009/9/main" objectType="CheckBox" fmlaLink="$D$72" lockText="1" noThreeD="1"/>
</file>

<file path=xl/ctrlProps/ctrlProp22.xml><?xml version="1.0" encoding="utf-8"?>
<formControlPr xmlns="http://schemas.microsoft.com/office/spreadsheetml/2009/9/main" objectType="CheckBox" fmlaLink="$D$73" lockText="1" noThreeD="1"/>
</file>

<file path=xl/ctrlProps/ctrlProp23.xml><?xml version="1.0" encoding="utf-8"?>
<formControlPr xmlns="http://schemas.microsoft.com/office/spreadsheetml/2009/9/main" objectType="Radio" checked="Checked" firstButton="1" fmlaLink="$A$62" lockText="1"/>
</file>

<file path=xl/ctrlProps/ctrlProp24.xml><?xml version="1.0" encoding="utf-8"?>
<formControlPr xmlns="http://schemas.microsoft.com/office/spreadsheetml/2009/9/main" objectType="Radio" lockText="1"/>
</file>

<file path=xl/ctrlProps/ctrlProp25.xml><?xml version="1.0" encoding="utf-8"?>
<formControlPr xmlns="http://schemas.microsoft.com/office/spreadsheetml/2009/9/main" objectType="Radio" checked="Checked" firstButton="1" fmlaLink="$A$80" lockText="1"/>
</file>

<file path=xl/ctrlProps/ctrlProp26.xml><?xml version="1.0" encoding="utf-8"?>
<formControlPr xmlns="http://schemas.microsoft.com/office/spreadsheetml/2009/9/main" objectType="Radio" lockText="1"/>
</file>

<file path=xl/ctrlProps/ctrlProp27.xml><?xml version="1.0" encoding="utf-8"?>
<formControlPr xmlns="http://schemas.microsoft.com/office/spreadsheetml/2009/9/main" objectType="CheckBox" fmlaLink="$B$80" lockText="1" noThreeD="1"/>
</file>

<file path=xl/ctrlProps/ctrlProp28.xml><?xml version="1.0" encoding="utf-8"?>
<formControlPr xmlns="http://schemas.microsoft.com/office/spreadsheetml/2009/9/main" objectType="CheckBox" fmlaLink="$B$83" lockText="1" noThreeD="1"/>
</file>

<file path=xl/ctrlProps/ctrlProp29.xml><?xml version="1.0" encoding="utf-8"?>
<formControlPr xmlns="http://schemas.microsoft.com/office/spreadsheetml/2009/9/main" objectType="CheckBox" fmlaLink="$B$84" lockText="1" noThreeD="1"/>
</file>

<file path=xl/ctrlProps/ctrlProp3.xml><?xml version="1.0" encoding="utf-8"?>
<formControlPr xmlns="http://schemas.microsoft.com/office/spreadsheetml/2009/9/main" objectType="CheckBox" fmlaLink="$A$20" lockText="1" noThreeD="1"/>
</file>

<file path=xl/ctrlProps/ctrlProp30.xml><?xml version="1.0" encoding="utf-8"?>
<formControlPr xmlns="http://schemas.microsoft.com/office/spreadsheetml/2009/9/main" objectType="CheckBox" fmlaLink="$B$86" lockText="1" noThreeD="1"/>
</file>

<file path=xl/ctrlProps/ctrlProp31.xml><?xml version="1.0" encoding="utf-8"?>
<formControlPr xmlns="http://schemas.microsoft.com/office/spreadsheetml/2009/9/main" objectType="CheckBox" fmlaLink="$B$88" lockText="1" noThreeD="1"/>
</file>

<file path=xl/ctrlProps/ctrlProp32.xml><?xml version="1.0" encoding="utf-8"?>
<formControlPr xmlns="http://schemas.microsoft.com/office/spreadsheetml/2009/9/main" objectType="CheckBox" fmlaLink="$A$96"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A$90" lockText="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checked="Checked" lockText="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B$75" lockText="1" noThreeD="1"/>
</file>

<file path=xl/ctrlProps/ctrlProp39.xml><?xml version="1.0" encoding="utf-8"?>
<formControlPr xmlns="http://schemas.microsoft.com/office/spreadsheetml/2009/9/main" objectType="CheckBox" fmlaLink="$B$81" lockText="1" noThreeD="1"/>
</file>

<file path=xl/ctrlProps/ctrlProp4.xml><?xml version="1.0" encoding="utf-8"?>
<formControlPr xmlns="http://schemas.microsoft.com/office/spreadsheetml/2009/9/main" objectType="CheckBox" fmlaLink="$A$22"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28" lockText="1" noThreeD="1"/>
</file>

<file path=xl/ctrlProps/ctrlProp43.xml><?xml version="1.0" encoding="utf-8"?>
<formControlPr xmlns="http://schemas.microsoft.com/office/spreadsheetml/2009/9/main" objectType="CheckBox" fmlaLink="$A$30" lockText="1" noThreeD="1"/>
</file>

<file path=xl/ctrlProps/ctrlProp44.xml><?xml version="1.0" encoding="utf-8"?>
<formControlPr xmlns="http://schemas.microsoft.com/office/spreadsheetml/2009/9/main" objectType="CheckBox" fmlaLink="$A$29" lockText="1" noThreeD="1"/>
</file>

<file path=xl/ctrlProps/ctrlProp45.xml><?xml version="1.0" encoding="utf-8"?>
<formControlPr xmlns="http://schemas.microsoft.com/office/spreadsheetml/2009/9/main" objectType="CheckBox" fmlaLink="$A$29" lockText="1" noThreeD="1"/>
</file>

<file path=xl/ctrlProps/ctrlProp46.xml><?xml version="1.0" encoding="utf-8"?>
<formControlPr xmlns="http://schemas.microsoft.com/office/spreadsheetml/2009/9/main" objectType="CheckBox" fmlaLink="$A$32" lockText="1" noThreeD="1"/>
</file>

<file path=xl/ctrlProps/ctrlProp47.xml><?xml version="1.0" encoding="utf-8"?>
<formControlPr xmlns="http://schemas.microsoft.com/office/spreadsheetml/2009/9/main" objectType="CheckBox" fmlaLink="$A$34" lockText="1" noThreeD="1"/>
</file>

<file path=xl/ctrlProps/ctrlProp48.xml><?xml version="1.0" encoding="utf-8"?>
<formControlPr xmlns="http://schemas.microsoft.com/office/spreadsheetml/2009/9/main" objectType="CheckBox" fmlaLink="$A$33" lockText="1" noThreeD="1"/>
</file>

<file path=xl/ctrlProps/ctrlProp49.xml><?xml version="1.0" encoding="utf-8"?>
<formControlPr xmlns="http://schemas.microsoft.com/office/spreadsheetml/2009/9/main" objectType="CheckBox" fmlaLink="$A$35" lockText="1" noThreeD="1"/>
</file>

<file path=xl/ctrlProps/ctrlProp5.xml><?xml version="1.0" encoding="utf-8"?>
<formControlPr xmlns="http://schemas.microsoft.com/office/spreadsheetml/2009/9/main" objectType="CheckBox" fmlaLink="$A$23" lockText="1" noThreeD="1"/>
</file>

<file path=xl/ctrlProps/ctrlProp50.xml><?xml version="1.0" encoding="utf-8"?>
<formControlPr xmlns="http://schemas.microsoft.com/office/spreadsheetml/2009/9/main" objectType="CheckBox" fmlaLink="$A$37" lockText="1" noThreeD="1"/>
</file>

<file path=xl/ctrlProps/ctrlProp51.xml><?xml version="1.0" encoding="utf-8"?>
<formControlPr xmlns="http://schemas.microsoft.com/office/spreadsheetml/2009/9/main" objectType="CheckBox" fmlaLink="$A$36" lockText="1" noThreeD="1"/>
</file>

<file path=xl/ctrlProps/ctrlProp52.xml><?xml version="1.0" encoding="utf-8"?>
<formControlPr xmlns="http://schemas.microsoft.com/office/spreadsheetml/2009/9/main" objectType="CheckBox" fmlaLink="$A$39" lockText="1" noThreeD="1"/>
</file>

<file path=xl/ctrlProps/ctrlProp53.xml><?xml version="1.0" encoding="utf-8"?>
<formControlPr xmlns="http://schemas.microsoft.com/office/spreadsheetml/2009/9/main" objectType="CheckBox" fmlaLink="$A$41" lockText="1" noThreeD="1"/>
</file>

<file path=xl/ctrlProps/ctrlProp54.xml><?xml version="1.0" encoding="utf-8"?>
<formControlPr xmlns="http://schemas.microsoft.com/office/spreadsheetml/2009/9/main" objectType="CheckBox" fmlaLink="$A$40" lockText="1" noThreeD="1"/>
</file>

<file path=xl/ctrlProps/ctrlProp6.xml><?xml version="1.0" encoding="utf-8"?>
<formControlPr xmlns="http://schemas.microsoft.com/office/spreadsheetml/2009/9/main" objectType="CheckBox" fmlaLink="$A$24" lockText="1" noThreeD="1"/>
</file>

<file path=xl/ctrlProps/ctrlProp7.xml><?xml version="1.0" encoding="utf-8"?>
<formControlPr xmlns="http://schemas.microsoft.com/office/spreadsheetml/2009/9/main" objectType="CheckBox" fmlaLink="$A$26" lockText="1" noThreeD="1"/>
</file>

<file path=xl/ctrlProps/ctrlProp8.xml><?xml version="1.0" encoding="utf-8"?>
<formControlPr xmlns="http://schemas.microsoft.com/office/spreadsheetml/2009/9/main" objectType="CheckBox" fmlaLink="$A$27" lockText="1" noThreeD="1"/>
</file>

<file path=xl/ctrlProps/ctrlProp9.xml><?xml version="1.0" encoding="utf-8"?>
<formControlPr xmlns="http://schemas.microsoft.com/office/spreadsheetml/2009/9/main" objectType="CheckBox" fmlaLink="$A$3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19050</xdr:colOff>
          <xdr:row>16</xdr:row>
          <xdr:rowOff>180975</xdr:rowOff>
        </xdr:from>
        <xdr:to>
          <xdr:col>15</xdr:col>
          <xdr:colOff>47625</xdr:colOff>
          <xdr:row>18</xdr:row>
          <xdr:rowOff>28575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17</xdr:row>
          <xdr:rowOff>180975</xdr:rowOff>
        </xdr:from>
        <xdr:to>
          <xdr:col>15</xdr:col>
          <xdr:colOff>47625</xdr:colOff>
          <xdr:row>19</xdr:row>
          <xdr:rowOff>28575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18</xdr:row>
          <xdr:rowOff>171450</xdr:rowOff>
        </xdr:from>
        <xdr:to>
          <xdr:col>15</xdr:col>
          <xdr:colOff>47625</xdr:colOff>
          <xdr:row>20</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20</xdr:row>
          <xdr:rowOff>180975</xdr:rowOff>
        </xdr:from>
        <xdr:to>
          <xdr:col>15</xdr:col>
          <xdr:colOff>47625</xdr:colOff>
          <xdr:row>22</xdr:row>
          <xdr:rowOff>28575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xdr:row>
          <xdr:rowOff>180975</xdr:rowOff>
        </xdr:from>
        <xdr:to>
          <xdr:col>15</xdr:col>
          <xdr:colOff>47625</xdr:colOff>
          <xdr:row>23</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22</xdr:row>
          <xdr:rowOff>180975</xdr:rowOff>
        </xdr:from>
        <xdr:to>
          <xdr:col>15</xdr:col>
          <xdr:colOff>47625</xdr:colOff>
          <xdr:row>24</xdr:row>
          <xdr:rowOff>28575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24</xdr:row>
          <xdr:rowOff>190500</xdr:rowOff>
        </xdr:from>
        <xdr:to>
          <xdr:col>15</xdr:col>
          <xdr:colOff>47625</xdr:colOff>
          <xdr:row>26</xdr:row>
          <xdr:rowOff>38100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25</xdr:row>
          <xdr:rowOff>190500</xdr:rowOff>
        </xdr:from>
        <xdr:to>
          <xdr:col>15</xdr:col>
          <xdr:colOff>47625</xdr:colOff>
          <xdr:row>27</xdr:row>
          <xdr:rowOff>28575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190500</xdr:rowOff>
        </xdr:from>
        <xdr:to>
          <xdr:col>15</xdr:col>
          <xdr:colOff>47625</xdr:colOff>
          <xdr:row>28</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180975</xdr:rowOff>
        </xdr:from>
        <xdr:to>
          <xdr:col>15</xdr:col>
          <xdr:colOff>47625</xdr:colOff>
          <xdr:row>30</xdr:row>
          <xdr:rowOff>28575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29</xdr:row>
          <xdr:rowOff>180975</xdr:rowOff>
        </xdr:from>
        <xdr:to>
          <xdr:col>15</xdr:col>
          <xdr:colOff>47625</xdr:colOff>
          <xdr:row>31</xdr:row>
          <xdr:rowOff>28575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180975</xdr:rowOff>
        </xdr:from>
        <xdr:to>
          <xdr:col>15</xdr:col>
          <xdr:colOff>47625</xdr:colOff>
          <xdr:row>32</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190500</xdr:rowOff>
        </xdr:from>
        <xdr:to>
          <xdr:col>15</xdr:col>
          <xdr:colOff>47625</xdr:colOff>
          <xdr:row>34</xdr:row>
          <xdr:rowOff>38100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33</xdr:row>
          <xdr:rowOff>180975</xdr:rowOff>
        </xdr:from>
        <xdr:to>
          <xdr:col>15</xdr:col>
          <xdr:colOff>47625</xdr:colOff>
          <xdr:row>35</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35</xdr:row>
          <xdr:rowOff>180975</xdr:rowOff>
        </xdr:from>
        <xdr:to>
          <xdr:col>15</xdr:col>
          <xdr:colOff>47625</xdr:colOff>
          <xdr:row>37</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36</xdr:row>
          <xdr:rowOff>180975</xdr:rowOff>
        </xdr:from>
        <xdr:to>
          <xdr:col>15</xdr:col>
          <xdr:colOff>47625</xdr:colOff>
          <xdr:row>38</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37</xdr:row>
          <xdr:rowOff>190500</xdr:rowOff>
        </xdr:from>
        <xdr:to>
          <xdr:col>15</xdr:col>
          <xdr:colOff>47625</xdr:colOff>
          <xdr:row>39</xdr:row>
          <xdr:rowOff>38100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39</xdr:row>
          <xdr:rowOff>190500</xdr:rowOff>
        </xdr:from>
        <xdr:to>
          <xdr:col>15</xdr:col>
          <xdr:colOff>47625</xdr:colOff>
          <xdr:row>41</xdr:row>
          <xdr:rowOff>38100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190500</xdr:rowOff>
        </xdr:from>
        <xdr:to>
          <xdr:col>15</xdr:col>
          <xdr:colOff>47625</xdr:colOff>
          <xdr:row>42</xdr:row>
          <xdr:rowOff>38100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18</xdr:col>
      <xdr:colOff>76200</xdr:colOff>
      <xdr:row>66</xdr:row>
      <xdr:rowOff>104775</xdr:rowOff>
    </xdr:from>
    <xdr:to>
      <xdr:col>20</xdr:col>
      <xdr:colOff>114300</xdr:colOff>
      <xdr:row>68</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410575" y="7038975"/>
          <a:ext cx="514350" cy="4000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b="1"/>
            <a:t>主たる居室</a:t>
          </a:r>
        </a:p>
      </xdr:txBody>
    </xdr:sp>
    <xdr:clientData/>
  </xdr:twoCellAnchor>
  <xdr:twoCellAnchor>
    <xdr:from>
      <xdr:col>20</xdr:col>
      <xdr:colOff>0</xdr:colOff>
      <xdr:row>66</xdr:row>
      <xdr:rowOff>104774</xdr:rowOff>
    </xdr:from>
    <xdr:to>
      <xdr:col>21</xdr:col>
      <xdr:colOff>228600</xdr:colOff>
      <xdr:row>68</xdr:row>
      <xdr:rowOff>76200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810625" y="7038974"/>
          <a:ext cx="466725" cy="4476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b="1"/>
            <a:t>その他の居室</a:t>
          </a:r>
        </a:p>
      </xdr:txBody>
    </xdr:sp>
    <xdr:clientData/>
  </xdr:twoCellAnchor>
  <xdr:twoCellAnchor>
    <xdr:from>
      <xdr:col>30</xdr:col>
      <xdr:colOff>176004</xdr:colOff>
      <xdr:row>103</xdr:row>
      <xdr:rowOff>118439</xdr:rowOff>
    </xdr:from>
    <xdr:to>
      <xdr:col>36</xdr:col>
      <xdr:colOff>128379</xdr:colOff>
      <xdr:row>109</xdr:row>
      <xdr:rowOff>21118</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9204047" y="26631069"/>
          <a:ext cx="1393549" cy="1343853"/>
        </a:xfrm>
        <a:prstGeom prst="ellipse">
          <a:avLst/>
        </a:prstGeom>
        <a:solidFill>
          <a:schemeClr val="accent1">
            <a:alpha val="9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104</xdr:row>
      <xdr:rowOff>15385</xdr:rowOff>
    </xdr:from>
    <xdr:to>
      <xdr:col>29</xdr:col>
      <xdr:colOff>157531</xdr:colOff>
      <xdr:row>108</xdr:row>
      <xdr:rowOff>132520</xdr:rowOff>
    </xdr:to>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4533900" y="26171035"/>
          <a:ext cx="148006" cy="1545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157531</xdr:colOff>
      <xdr:row>106</xdr:row>
      <xdr:rowOff>69779</xdr:rowOff>
    </xdr:from>
    <xdr:to>
      <xdr:col>30</xdr:col>
      <xdr:colOff>176004</xdr:colOff>
      <xdr:row>106</xdr:row>
      <xdr:rowOff>73953</xdr:rowOff>
    </xdr:to>
    <xdr:cxnSp macro="">
      <xdr:nvCxnSpPr>
        <xdr:cNvPr id="7" name="直線矢印コネクタ 6">
          <a:extLst>
            <a:ext uri="{FF2B5EF4-FFF2-40B4-BE49-F238E27FC236}">
              <a16:creationId xmlns:a16="http://schemas.microsoft.com/office/drawing/2014/main" id="{00000000-0008-0000-0000-000007000000}"/>
            </a:ext>
          </a:extLst>
        </xdr:cNvPr>
        <xdr:cNvCxnSpPr>
          <a:stCxn id="5" idx="2"/>
          <a:endCxn id="4" idx="2"/>
        </xdr:cNvCxnSpPr>
      </xdr:nvCxnSpPr>
      <xdr:spPr>
        <a:xfrm flipV="1">
          <a:off x="8945379" y="27302996"/>
          <a:ext cx="258668" cy="4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12678</xdr:colOff>
      <xdr:row>108</xdr:row>
      <xdr:rowOff>123092</xdr:rowOff>
    </xdr:from>
    <xdr:to>
      <xdr:col>19</xdr:col>
      <xdr:colOff>26600</xdr:colOff>
      <xdr:row>108</xdr:row>
      <xdr:rowOff>123092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040221" y="27687614"/>
          <a:ext cx="25411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87923</xdr:colOff>
      <xdr:row>61</xdr:row>
      <xdr:rowOff>109904</xdr:rowOff>
    </xdr:from>
    <xdr:to>
      <xdr:col>25</xdr:col>
      <xdr:colOff>21980</xdr:colOff>
      <xdr:row>64</xdr:row>
      <xdr:rowOff>139212</xdr:rowOff>
    </xdr:to>
    <xdr:sp macro="" textlink="">
      <xdr:nvSpPr>
        <xdr:cNvPr id="11" name="左大かっこ 10">
          <a:extLst>
            <a:ext uri="{FF2B5EF4-FFF2-40B4-BE49-F238E27FC236}">
              <a16:creationId xmlns:a16="http://schemas.microsoft.com/office/drawing/2014/main" id="{00000000-0008-0000-0000-00000B000000}"/>
            </a:ext>
          </a:extLst>
        </xdr:cNvPr>
        <xdr:cNvSpPr/>
      </xdr:nvSpPr>
      <xdr:spPr>
        <a:xfrm>
          <a:off x="5911780" y="16079247"/>
          <a:ext cx="173543" cy="758651"/>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92529</xdr:colOff>
      <xdr:row>62</xdr:row>
      <xdr:rowOff>125185</xdr:rowOff>
    </xdr:from>
    <xdr:to>
      <xdr:col>25</xdr:col>
      <xdr:colOff>16328</xdr:colOff>
      <xdr:row>62</xdr:row>
      <xdr:rowOff>125185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916386" y="16334014"/>
          <a:ext cx="1632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87086</xdr:colOff>
      <xdr:row>63</xdr:row>
      <xdr:rowOff>108856</xdr:rowOff>
    </xdr:from>
    <xdr:to>
      <xdr:col>25</xdr:col>
      <xdr:colOff>10885</xdr:colOff>
      <xdr:row>63</xdr:row>
      <xdr:rowOff>108856</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5910943" y="16568056"/>
          <a:ext cx="1632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95250</xdr:colOff>
      <xdr:row>63</xdr:row>
      <xdr:rowOff>0</xdr:rowOff>
    </xdr:from>
    <xdr:to>
      <xdr:col>24</xdr:col>
      <xdr:colOff>87923</xdr:colOff>
      <xdr:row>63</xdr:row>
      <xdr:rowOff>629</xdr:rowOff>
    </xdr:to>
    <xdr:cxnSp macro="">
      <xdr:nvCxnSpPr>
        <xdr:cNvPr id="16" name="直線矢印コネクタ 15">
          <a:extLst>
            <a:ext uri="{FF2B5EF4-FFF2-40B4-BE49-F238E27FC236}">
              <a16:creationId xmlns:a16="http://schemas.microsoft.com/office/drawing/2014/main" id="{00000000-0008-0000-0000-000010000000}"/>
            </a:ext>
          </a:extLst>
        </xdr:cNvPr>
        <xdr:cNvCxnSpPr>
          <a:endCxn id="11" idx="1"/>
        </xdr:cNvCxnSpPr>
      </xdr:nvCxnSpPr>
      <xdr:spPr>
        <a:xfrm flipV="1">
          <a:off x="6989885" y="16580827"/>
          <a:ext cx="234461" cy="6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119743</xdr:colOff>
      <xdr:row>65</xdr:row>
      <xdr:rowOff>174172</xdr:rowOff>
    </xdr:from>
    <xdr:to>
      <xdr:col>13</xdr:col>
      <xdr:colOff>119743</xdr:colOff>
      <xdr:row>76</xdr:row>
      <xdr:rowOff>114300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3309257" y="17123229"/>
          <a:ext cx="0" cy="2596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125186</xdr:colOff>
      <xdr:row>71</xdr:row>
      <xdr:rowOff>114298</xdr:rowOff>
    </xdr:from>
    <xdr:to>
      <xdr:col>16</xdr:col>
      <xdr:colOff>10886</xdr:colOff>
      <xdr:row>71</xdr:row>
      <xdr:rowOff>114298</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314700" y="18522041"/>
          <a:ext cx="6041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119742</xdr:colOff>
      <xdr:row>76</xdr:row>
      <xdr:rowOff>114299</xdr:rowOff>
    </xdr:from>
    <xdr:to>
      <xdr:col>16</xdr:col>
      <xdr:colOff>5443</xdr:colOff>
      <xdr:row>76</xdr:row>
      <xdr:rowOff>114299</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3309256" y="19719470"/>
          <a:ext cx="60415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239485</xdr:colOff>
      <xdr:row>71</xdr:row>
      <xdr:rowOff>108857</xdr:rowOff>
    </xdr:from>
    <xdr:to>
      <xdr:col>18</xdr:col>
      <xdr:colOff>185057</xdr:colOff>
      <xdr:row>71</xdr:row>
      <xdr:rowOff>108857</xdr:rowOff>
    </xdr:to>
    <xdr:cxnSp macro="">
      <xdr:nvCxnSpPr>
        <xdr:cNvPr id="28" name="直線矢印コネクタ 27">
          <a:extLst>
            <a:ext uri="{FF2B5EF4-FFF2-40B4-BE49-F238E27FC236}">
              <a16:creationId xmlns:a16="http://schemas.microsoft.com/office/drawing/2014/main" id="{00000000-0008-0000-0000-00001C000000}"/>
            </a:ext>
          </a:extLst>
        </xdr:cNvPr>
        <xdr:cNvCxnSpPr>
          <a:endCxn id="30" idx="1"/>
        </xdr:cNvCxnSpPr>
      </xdr:nvCxnSpPr>
      <xdr:spPr>
        <a:xfrm>
          <a:off x="4386942" y="18516600"/>
          <a:ext cx="18505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239485</xdr:colOff>
      <xdr:row>76</xdr:row>
      <xdr:rowOff>113673</xdr:rowOff>
    </xdr:from>
    <xdr:to>
      <xdr:col>19</xdr:col>
      <xdr:colOff>71593</xdr:colOff>
      <xdr:row>76</xdr:row>
      <xdr:rowOff>114300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4386942" y="19718844"/>
          <a:ext cx="311080" cy="62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185057</xdr:colOff>
      <xdr:row>68</xdr:row>
      <xdr:rowOff>115347</xdr:rowOff>
    </xdr:from>
    <xdr:to>
      <xdr:col>19</xdr:col>
      <xdr:colOff>54637</xdr:colOff>
      <xdr:row>74</xdr:row>
      <xdr:rowOff>119743</xdr:rowOff>
    </xdr:to>
    <xdr:sp macro="" textlink="">
      <xdr:nvSpPr>
        <xdr:cNvPr id="30" name="左大かっこ 29">
          <a:extLst>
            <a:ext uri="{FF2B5EF4-FFF2-40B4-BE49-F238E27FC236}">
              <a16:creationId xmlns:a16="http://schemas.microsoft.com/office/drawing/2014/main" id="{00000000-0008-0000-0000-00001E000000}"/>
            </a:ext>
          </a:extLst>
        </xdr:cNvPr>
        <xdr:cNvSpPr/>
      </xdr:nvSpPr>
      <xdr:spPr>
        <a:xfrm>
          <a:off x="4572000" y="17804633"/>
          <a:ext cx="109066" cy="1441310"/>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125186</xdr:colOff>
      <xdr:row>68</xdr:row>
      <xdr:rowOff>168728</xdr:rowOff>
    </xdr:from>
    <xdr:to>
      <xdr:col>20</xdr:col>
      <xdr:colOff>125186</xdr:colOff>
      <xdr:row>71</xdr:row>
      <xdr:rowOff>119743</xdr:rowOff>
    </xdr:to>
    <xdr:cxnSp macro="">
      <xdr:nvCxnSpPr>
        <xdr:cNvPr id="2048" name="直線コネクタ 2047">
          <a:extLst>
            <a:ext uri="{FF2B5EF4-FFF2-40B4-BE49-F238E27FC236}">
              <a16:creationId xmlns:a16="http://schemas.microsoft.com/office/drawing/2014/main" id="{00000000-0008-0000-0000-000000080000}"/>
            </a:ext>
          </a:extLst>
        </xdr:cNvPr>
        <xdr:cNvCxnSpPr/>
      </xdr:nvCxnSpPr>
      <xdr:spPr>
        <a:xfrm>
          <a:off x="4991100" y="17858014"/>
          <a:ext cx="0" cy="669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125185</xdr:colOff>
      <xdr:row>71</xdr:row>
      <xdr:rowOff>114299</xdr:rowOff>
    </xdr:from>
    <xdr:to>
      <xdr:col>24</xdr:col>
      <xdr:colOff>185057</xdr:colOff>
      <xdr:row>71</xdr:row>
      <xdr:rowOff>114299</xdr:rowOff>
    </xdr:to>
    <xdr:cxnSp macro="">
      <xdr:nvCxnSpPr>
        <xdr:cNvPr id="2072" name="直線矢印コネクタ 2071">
          <a:extLst>
            <a:ext uri="{FF2B5EF4-FFF2-40B4-BE49-F238E27FC236}">
              <a16:creationId xmlns:a16="http://schemas.microsoft.com/office/drawing/2014/main" id="{00000000-0008-0000-0000-000018080000}"/>
            </a:ext>
          </a:extLst>
        </xdr:cNvPr>
        <xdr:cNvCxnSpPr/>
      </xdr:nvCxnSpPr>
      <xdr:spPr>
        <a:xfrm>
          <a:off x="4751614" y="18522042"/>
          <a:ext cx="12573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168729</xdr:colOff>
      <xdr:row>70</xdr:row>
      <xdr:rowOff>114300</xdr:rowOff>
    </xdr:from>
    <xdr:to>
      <xdr:col>25</xdr:col>
      <xdr:colOff>70757</xdr:colOff>
      <xdr:row>72</xdr:row>
      <xdr:rowOff>125186</xdr:rowOff>
    </xdr:to>
    <xdr:sp macro="" textlink="">
      <xdr:nvSpPr>
        <xdr:cNvPr id="2073" name="左大かっこ 2072">
          <a:extLst>
            <a:ext uri="{FF2B5EF4-FFF2-40B4-BE49-F238E27FC236}">
              <a16:creationId xmlns:a16="http://schemas.microsoft.com/office/drawing/2014/main" id="{00000000-0008-0000-0000-000019080000}"/>
            </a:ext>
          </a:extLst>
        </xdr:cNvPr>
        <xdr:cNvSpPr/>
      </xdr:nvSpPr>
      <xdr:spPr>
        <a:xfrm>
          <a:off x="5992586" y="18282557"/>
          <a:ext cx="141514" cy="489858"/>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119742</xdr:colOff>
      <xdr:row>68</xdr:row>
      <xdr:rowOff>157842</xdr:rowOff>
    </xdr:from>
    <xdr:to>
      <xdr:col>19</xdr:col>
      <xdr:colOff>119742</xdr:colOff>
      <xdr:row>71</xdr:row>
      <xdr:rowOff>114300</xdr:rowOff>
    </xdr:to>
    <xdr:cxnSp macro="">
      <xdr:nvCxnSpPr>
        <xdr:cNvPr id="2075" name="直線コネクタ 2074">
          <a:extLst>
            <a:ext uri="{FF2B5EF4-FFF2-40B4-BE49-F238E27FC236}">
              <a16:creationId xmlns:a16="http://schemas.microsoft.com/office/drawing/2014/main" id="{00000000-0008-0000-0000-00001B080000}"/>
            </a:ext>
          </a:extLst>
        </xdr:cNvPr>
        <xdr:cNvCxnSpPr/>
      </xdr:nvCxnSpPr>
      <xdr:spPr>
        <a:xfrm>
          <a:off x="4746171" y="17847128"/>
          <a:ext cx="0" cy="674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22</xdr:col>
          <xdr:colOff>38100</xdr:colOff>
          <xdr:row>4</xdr:row>
          <xdr:rowOff>76200</xdr:rowOff>
        </xdr:from>
        <xdr:to>
          <xdr:col>23</xdr:col>
          <xdr:colOff>95250</xdr:colOff>
          <xdr:row>5</xdr:row>
          <xdr:rowOff>142875</xdr:rowOff>
        </xdr:to>
        <xdr:sp macro="" textlink="">
          <xdr:nvSpPr>
            <xdr:cNvPr id="6" name="Option Button 25" hidden="1">
              <a:extLst>
                <a:ext uri="{63B3BB69-23CF-44E3-9099-C40C66FF867C}">
                  <a14:compatExt spid="_x0000_s2073"/>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4</xdr:row>
          <xdr:rowOff>76200</xdr:rowOff>
        </xdr:from>
        <xdr:to>
          <xdr:col>31</xdr:col>
          <xdr:colOff>95250</xdr:colOff>
          <xdr:row>5</xdr:row>
          <xdr:rowOff>142875</xdr:rowOff>
        </xdr:to>
        <xdr:sp macro="" textlink="">
          <xdr:nvSpPr>
            <xdr:cNvPr id="2074" name="Option Button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18</xdr:col>
      <xdr:colOff>12998</xdr:colOff>
      <xdr:row>103</xdr:row>
      <xdr:rowOff>237775</xdr:rowOff>
    </xdr:from>
    <xdr:to>
      <xdr:col>19</xdr:col>
      <xdr:colOff>26919</xdr:colOff>
      <xdr:row>103</xdr:row>
      <xdr:rowOff>237775</xdr:rowOff>
    </xdr:to>
    <xdr:cxnSp macro="">
      <xdr:nvCxnSpPr>
        <xdr:cNvPr id="2084" name="直線矢印コネクタ 2083">
          <a:extLst>
            <a:ext uri="{FF2B5EF4-FFF2-40B4-BE49-F238E27FC236}">
              <a16:creationId xmlns:a16="http://schemas.microsoft.com/office/drawing/2014/main" id="{00000000-0008-0000-0000-000024080000}"/>
            </a:ext>
          </a:extLst>
        </xdr:cNvPr>
        <xdr:cNvCxnSpPr/>
      </xdr:nvCxnSpPr>
      <xdr:spPr>
        <a:xfrm>
          <a:off x="5040541" y="26120927"/>
          <a:ext cx="2541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25</xdr:col>
          <xdr:colOff>19050</xdr:colOff>
          <xdr:row>60</xdr:row>
          <xdr:rowOff>209550</xdr:rowOff>
        </xdr:from>
        <xdr:to>
          <xdr:col>26</xdr:col>
          <xdr:colOff>47625</xdr:colOff>
          <xdr:row>62</xdr:row>
          <xdr:rowOff>28575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61</xdr:row>
          <xdr:rowOff>209550</xdr:rowOff>
        </xdr:from>
        <xdr:to>
          <xdr:col>26</xdr:col>
          <xdr:colOff>47625</xdr:colOff>
          <xdr:row>63</xdr:row>
          <xdr:rowOff>19050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62</xdr:row>
          <xdr:rowOff>219075</xdr:rowOff>
        </xdr:from>
        <xdr:to>
          <xdr:col>26</xdr:col>
          <xdr:colOff>47625</xdr:colOff>
          <xdr:row>64</xdr:row>
          <xdr:rowOff>19050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63</xdr:row>
          <xdr:rowOff>200025</xdr:rowOff>
        </xdr:from>
        <xdr:to>
          <xdr:col>26</xdr:col>
          <xdr:colOff>47625</xdr:colOff>
          <xdr:row>65</xdr:row>
          <xdr:rowOff>9525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67</xdr:row>
          <xdr:rowOff>209550</xdr:rowOff>
        </xdr:from>
        <xdr:to>
          <xdr:col>20</xdr:col>
          <xdr:colOff>47625</xdr:colOff>
          <xdr:row>69</xdr:row>
          <xdr:rowOff>38100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67</xdr:row>
          <xdr:rowOff>209550</xdr:rowOff>
        </xdr:from>
        <xdr:to>
          <xdr:col>21</xdr:col>
          <xdr:colOff>47625</xdr:colOff>
          <xdr:row>69</xdr:row>
          <xdr:rowOff>38100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69</xdr:row>
          <xdr:rowOff>209550</xdr:rowOff>
        </xdr:from>
        <xdr:to>
          <xdr:col>26</xdr:col>
          <xdr:colOff>47625</xdr:colOff>
          <xdr:row>71</xdr:row>
          <xdr:rowOff>38100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70</xdr:row>
          <xdr:rowOff>200025</xdr:rowOff>
        </xdr:from>
        <xdr:to>
          <xdr:col>26</xdr:col>
          <xdr:colOff>47625</xdr:colOff>
          <xdr:row>72</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71</xdr:row>
          <xdr:rowOff>190500</xdr:rowOff>
        </xdr:from>
        <xdr:to>
          <xdr:col>26</xdr:col>
          <xdr:colOff>47625</xdr:colOff>
          <xdr:row>73</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60</xdr:row>
          <xdr:rowOff>238125</xdr:rowOff>
        </xdr:from>
        <xdr:to>
          <xdr:col>14</xdr:col>
          <xdr:colOff>104775</xdr:colOff>
          <xdr:row>62</xdr:row>
          <xdr:rowOff>0</xdr:rowOff>
        </xdr:to>
        <xdr:sp macro="" textlink="">
          <xdr:nvSpPr>
            <xdr:cNvPr id="2103" name="Option Button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64</xdr:row>
          <xdr:rowOff>238125</xdr:rowOff>
        </xdr:from>
        <xdr:to>
          <xdr:col>14</xdr:col>
          <xdr:colOff>104775</xdr:colOff>
          <xdr:row>65</xdr:row>
          <xdr:rowOff>238125</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xdr:row>
          <xdr:rowOff>0</xdr:rowOff>
        </xdr:from>
        <xdr:to>
          <xdr:col>37</xdr:col>
          <xdr:colOff>9525</xdr:colOff>
          <xdr:row>8</xdr:row>
          <xdr:rowOff>0</xdr:rowOff>
        </xdr:to>
        <xdr:sp macro="" textlink="">
          <xdr:nvSpPr>
            <xdr:cNvPr id="2108" name="Group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60</xdr:row>
          <xdr:rowOff>228600</xdr:rowOff>
        </xdr:from>
        <xdr:to>
          <xdr:col>37</xdr:col>
          <xdr:colOff>0</xdr:colOff>
          <xdr:row>78</xdr:row>
          <xdr:rowOff>0</xdr:rowOff>
        </xdr:to>
        <xdr:sp macro="" textlink="">
          <xdr:nvSpPr>
            <xdr:cNvPr id="2109" name="Group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78</xdr:row>
          <xdr:rowOff>9525</xdr:rowOff>
        </xdr:from>
        <xdr:to>
          <xdr:col>37</xdr:col>
          <xdr:colOff>19050</xdr:colOff>
          <xdr:row>88</xdr:row>
          <xdr:rowOff>9525</xdr:rowOff>
        </xdr:to>
        <xdr:sp macro="" textlink="">
          <xdr:nvSpPr>
            <xdr:cNvPr id="2110" name="Group Box 62"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78</xdr:row>
          <xdr:rowOff>190500</xdr:rowOff>
        </xdr:from>
        <xdr:to>
          <xdr:col>14</xdr:col>
          <xdr:colOff>47625</xdr:colOff>
          <xdr:row>80</xdr:row>
          <xdr:rowOff>38100</xdr:rowOff>
        </xdr:to>
        <xdr:sp macro="" textlink="">
          <xdr:nvSpPr>
            <xdr:cNvPr id="2111" name="Option Button 63"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84</xdr:row>
          <xdr:rowOff>180975</xdr:rowOff>
        </xdr:from>
        <xdr:to>
          <xdr:col>14</xdr:col>
          <xdr:colOff>66675</xdr:colOff>
          <xdr:row>86</xdr:row>
          <xdr:rowOff>28575</xdr:rowOff>
        </xdr:to>
        <xdr:sp macro="" textlink="">
          <xdr:nvSpPr>
            <xdr:cNvPr id="2112" name="Option Button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78</xdr:row>
          <xdr:rowOff>200025</xdr:rowOff>
        </xdr:from>
        <xdr:to>
          <xdr:col>19</xdr:col>
          <xdr:colOff>57150</xdr:colOff>
          <xdr:row>80</xdr:row>
          <xdr:rowOff>28575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81</xdr:row>
          <xdr:rowOff>209550</xdr:rowOff>
        </xdr:from>
        <xdr:to>
          <xdr:col>19</xdr:col>
          <xdr:colOff>47625</xdr:colOff>
          <xdr:row>83</xdr:row>
          <xdr:rowOff>38100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82</xdr:row>
          <xdr:rowOff>190500</xdr:rowOff>
        </xdr:from>
        <xdr:to>
          <xdr:col>19</xdr:col>
          <xdr:colOff>47625</xdr:colOff>
          <xdr:row>84</xdr:row>
          <xdr:rowOff>19050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84</xdr:row>
          <xdr:rowOff>190500</xdr:rowOff>
        </xdr:from>
        <xdr:to>
          <xdr:col>19</xdr:col>
          <xdr:colOff>47625</xdr:colOff>
          <xdr:row>86</xdr:row>
          <xdr:rowOff>19050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86</xdr:row>
          <xdr:rowOff>200025</xdr:rowOff>
        </xdr:from>
        <xdr:to>
          <xdr:col>19</xdr:col>
          <xdr:colOff>57150</xdr:colOff>
          <xdr:row>88</xdr:row>
          <xdr:rowOff>19050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94</xdr:row>
          <xdr:rowOff>200025</xdr:rowOff>
        </xdr:from>
        <xdr:to>
          <xdr:col>14</xdr:col>
          <xdr:colOff>47625</xdr:colOff>
          <xdr:row>96</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88</xdr:row>
          <xdr:rowOff>9525</xdr:rowOff>
        </xdr:from>
        <xdr:to>
          <xdr:col>37</xdr:col>
          <xdr:colOff>9525</xdr:colOff>
          <xdr:row>94</xdr:row>
          <xdr:rowOff>238125</xdr:rowOff>
        </xdr:to>
        <xdr:sp macro="" textlink="">
          <xdr:nvSpPr>
            <xdr:cNvPr id="2122" name="Group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88</xdr:row>
          <xdr:rowOff>219075</xdr:rowOff>
        </xdr:from>
        <xdr:to>
          <xdr:col>14</xdr:col>
          <xdr:colOff>95250</xdr:colOff>
          <xdr:row>90</xdr:row>
          <xdr:rowOff>0</xdr:rowOff>
        </xdr:to>
        <xdr:sp macro="" textlink="">
          <xdr:nvSpPr>
            <xdr:cNvPr id="2123" name="Option Button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89</xdr:row>
          <xdr:rowOff>219075</xdr:rowOff>
        </xdr:from>
        <xdr:to>
          <xdr:col>14</xdr:col>
          <xdr:colOff>95250</xdr:colOff>
          <xdr:row>91</xdr:row>
          <xdr:rowOff>0</xdr:rowOff>
        </xdr:to>
        <xdr:sp macro="" textlink="">
          <xdr:nvSpPr>
            <xdr:cNvPr id="2124" name="Option Button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90</xdr:row>
          <xdr:rowOff>219075</xdr:rowOff>
        </xdr:from>
        <xdr:to>
          <xdr:col>14</xdr:col>
          <xdr:colOff>95250</xdr:colOff>
          <xdr:row>92</xdr:row>
          <xdr:rowOff>0</xdr:rowOff>
        </xdr:to>
        <xdr:sp macro="" textlink="">
          <xdr:nvSpPr>
            <xdr:cNvPr id="2125" name="Option Button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73</xdr:row>
          <xdr:rowOff>200025</xdr:rowOff>
        </xdr:from>
        <xdr:to>
          <xdr:col>20</xdr:col>
          <xdr:colOff>47625</xdr:colOff>
          <xdr:row>75</xdr:row>
          <xdr:rowOff>28575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79</xdr:row>
          <xdr:rowOff>200025</xdr:rowOff>
        </xdr:from>
        <xdr:to>
          <xdr:col>19</xdr:col>
          <xdr:colOff>57150</xdr:colOff>
          <xdr:row>81</xdr:row>
          <xdr:rowOff>28575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180975</xdr:rowOff>
        </xdr:from>
        <xdr:to>
          <xdr:col>15</xdr:col>
          <xdr:colOff>47625</xdr:colOff>
          <xdr:row>29</xdr:row>
          <xdr:rowOff>28575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31</xdr:row>
          <xdr:rowOff>180975</xdr:rowOff>
        </xdr:from>
        <xdr:to>
          <xdr:col>15</xdr:col>
          <xdr:colOff>47625</xdr:colOff>
          <xdr:row>33</xdr:row>
          <xdr:rowOff>28575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34</xdr:row>
          <xdr:rowOff>180975</xdr:rowOff>
        </xdr:from>
        <xdr:to>
          <xdr:col>15</xdr:col>
          <xdr:colOff>47625</xdr:colOff>
          <xdr:row>36</xdr:row>
          <xdr:rowOff>28575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38</xdr:row>
          <xdr:rowOff>180975</xdr:rowOff>
        </xdr:from>
        <xdr:to>
          <xdr:col>15</xdr:col>
          <xdr:colOff>47625</xdr:colOff>
          <xdr:row>40</xdr:row>
          <xdr:rowOff>28575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180975</xdr:rowOff>
        </xdr:from>
        <xdr:to>
          <xdr:col>15</xdr:col>
          <xdr:colOff>47625</xdr:colOff>
          <xdr:row>29</xdr:row>
          <xdr:rowOff>28575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C4F68-D4B6-41EE-A50D-DAED61831DD8}">
  <dimension ref="A1:CS120"/>
  <sheetViews>
    <sheetView tabSelected="1" view="pageBreakPreview" topLeftCell="J1" zoomScaleNormal="100" zoomScaleSheetLayoutView="100" workbookViewId="0">
      <selection activeCell="AB1" sqref="AB1:AD1"/>
    </sheetView>
  </sheetViews>
  <sheetFormatPr defaultRowHeight="18.75"/>
  <cols>
    <col min="1" max="9" width="5.625" style="181" hidden="1" customWidth="1"/>
    <col min="10" max="10" width="5.625" style="15" customWidth="1"/>
    <col min="11" max="38" width="3.125" style="4" customWidth="1"/>
    <col min="39" max="44" width="3.125" style="4" hidden="1" customWidth="1"/>
    <col min="45" max="45" width="3.125" style="138" hidden="1" customWidth="1"/>
    <col min="46" max="61" width="3.125" style="4" hidden="1" customWidth="1"/>
    <col min="62" max="130" width="3.125" style="4" customWidth="1"/>
    <col min="131" max="16384" width="9" style="4"/>
  </cols>
  <sheetData>
    <row r="1" spans="1:48" ht="19.5" customHeight="1">
      <c r="A1" s="178"/>
      <c r="B1" s="179"/>
      <c r="C1" s="179"/>
      <c r="D1" s="179"/>
      <c r="E1" s="179"/>
      <c r="F1" s="179"/>
      <c r="G1" s="179"/>
      <c r="H1" s="179"/>
      <c r="I1" s="179"/>
      <c r="J1" s="80"/>
      <c r="K1" s="501" t="s">
        <v>127</v>
      </c>
      <c r="L1" s="502"/>
      <c r="M1" s="502"/>
      <c r="N1" s="502"/>
      <c r="O1" s="502"/>
      <c r="P1" s="502"/>
      <c r="Q1" s="502"/>
      <c r="R1" s="502"/>
      <c r="S1" s="502"/>
      <c r="T1" s="502"/>
      <c r="U1" s="502"/>
      <c r="V1" s="502"/>
      <c r="W1" s="505" t="s">
        <v>207</v>
      </c>
      <c r="X1" s="506"/>
      <c r="Y1" s="115" t="s">
        <v>126</v>
      </c>
      <c r="Z1" s="109"/>
      <c r="AA1" s="109"/>
      <c r="AB1" s="473"/>
      <c r="AC1" s="473"/>
      <c r="AD1" s="474"/>
      <c r="AE1" s="115" t="s">
        <v>125</v>
      </c>
      <c r="AF1" s="109"/>
      <c r="AG1" s="109"/>
      <c r="AH1" s="109"/>
      <c r="AI1" s="109"/>
      <c r="AJ1" s="109"/>
      <c r="AK1" s="110"/>
    </row>
    <row r="2" spans="1:48" ht="18.75" customHeight="1">
      <c r="A2" s="180"/>
      <c r="J2" s="4"/>
      <c r="K2" s="503"/>
      <c r="L2" s="504"/>
      <c r="M2" s="504"/>
      <c r="N2" s="504"/>
      <c r="O2" s="504"/>
      <c r="P2" s="504"/>
      <c r="Q2" s="504"/>
      <c r="R2" s="504"/>
      <c r="S2" s="504"/>
      <c r="T2" s="504"/>
      <c r="U2" s="504"/>
      <c r="V2" s="504"/>
      <c r="W2" s="507"/>
      <c r="X2" s="508"/>
      <c r="Y2" s="475"/>
      <c r="Z2" s="476"/>
      <c r="AA2" s="476"/>
      <c r="AB2" s="476"/>
      <c r="AC2" s="476"/>
      <c r="AD2" s="477"/>
      <c r="AE2" s="471"/>
      <c r="AF2" s="472"/>
      <c r="AG2" s="112" t="s">
        <v>3</v>
      </c>
      <c r="AH2" s="111"/>
      <c r="AI2" s="112" t="s">
        <v>4</v>
      </c>
      <c r="AJ2" s="111"/>
      <c r="AK2" s="113" t="s">
        <v>5</v>
      </c>
    </row>
    <row r="3" spans="1:48">
      <c r="A3" s="180"/>
      <c r="J3" s="4"/>
      <c r="K3" s="478" t="s">
        <v>129</v>
      </c>
      <c r="L3" s="479"/>
      <c r="M3" s="91" t="s">
        <v>128</v>
      </c>
      <c r="N3" s="5"/>
      <c r="O3" s="5"/>
      <c r="P3" s="482"/>
      <c r="Q3" s="482"/>
      <c r="R3" s="482"/>
      <c r="S3" s="482"/>
      <c r="T3" s="482"/>
      <c r="U3" s="482"/>
      <c r="V3" s="482"/>
      <c r="W3" s="482"/>
      <c r="X3" s="482"/>
      <c r="Y3" s="482"/>
      <c r="Z3" s="482"/>
      <c r="AA3" s="482"/>
      <c r="AB3" s="482"/>
      <c r="AC3" s="482"/>
      <c r="AD3" s="482"/>
      <c r="AE3" s="482"/>
      <c r="AF3" s="482"/>
      <c r="AG3" s="482"/>
      <c r="AH3" s="482"/>
      <c r="AI3" s="482"/>
      <c r="AJ3" s="482"/>
      <c r="AK3" s="483"/>
    </row>
    <row r="4" spans="1:48">
      <c r="A4" s="180"/>
      <c r="J4" s="4"/>
      <c r="K4" s="480"/>
      <c r="L4" s="481"/>
      <c r="M4" s="6"/>
      <c r="N4" s="6"/>
      <c r="O4" s="6"/>
      <c r="P4" s="484"/>
      <c r="Q4" s="484"/>
      <c r="R4" s="484"/>
      <c r="S4" s="484"/>
      <c r="T4" s="484"/>
      <c r="U4" s="484"/>
      <c r="V4" s="484"/>
      <c r="W4" s="484"/>
      <c r="X4" s="484"/>
      <c r="Y4" s="484"/>
      <c r="Z4" s="484"/>
      <c r="AA4" s="484"/>
      <c r="AB4" s="484"/>
      <c r="AC4" s="484"/>
      <c r="AD4" s="484"/>
      <c r="AE4" s="484"/>
      <c r="AF4" s="484"/>
      <c r="AG4" s="484"/>
      <c r="AH4" s="484"/>
      <c r="AI4" s="484"/>
      <c r="AJ4" s="484"/>
      <c r="AK4" s="485"/>
    </row>
    <row r="5" spans="1:48" ht="18.75" customHeight="1">
      <c r="A5" s="180">
        <v>1</v>
      </c>
      <c r="J5" s="4"/>
      <c r="K5" s="478" t="s">
        <v>129</v>
      </c>
      <c r="L5" s="479"/>
      <c r="M5" s="7" t="s">
        <v>7</v>
      </c>
      <c r="N5" s="8"/>
      <c r="O5" s="8"/>
      <c r="P5" s="8"/>
      <c r="Q5" s="445" t="str">
        <f>IF((A5=TRUE)*AND(B5=TRUE),"！エラー：地域が重複",IF((A5=FALSE)*AND(B5=FALSE),"！エラー：地域を選択",""))</f>
        <v/>
      </c>
      <c r="R5" s="445"/>
      <c r="S5" s="445"/>
      <c r="T5" s="445"/>
      <c r="U5" s="445"/>
      <c r="V5" s="405" t="str">
        <f>IF(A5=1,"●","○")</f>
        <v>●</v>
      </c>
      <c r="W5" s="405"/>
      <c r="X5" s="447" t="s">
        <v>184</v>
      </c>
      <c r="Y5" s="447"/>
      <c r="Z5" s="447"/>
      <c r="AA5" s="447"/>
      <c r="AB5" s="447"/>
      <c r="AD5" s="405" t="str">
        <f>IF(A5=2,"●","○")</f>
        <v>○</v>
      </c>
      <c r="AE5" s="405"/>
      <c r="AF5" s="447" t="s">
        <v>185</v>
      </c>
      <c r="AG5" s="447"/>
      <c r="AH5" s="447"/>
      <c r="AI5" s="447"/>
      <c r="AJ5" s="447"/>
      <c r="AK5" s="448"/>
    </row>
    <row r="6" spans="1:48">
      <c r="A6" s="180"/>
      <c r="J6" s="4"/>
      <c r="K6" s="496"/>
      <c r="L6" s="497"/>
      <c r="M6" s="9" t="s">
        <v>186</v>
      </c>
      <c r="Q6" s="446"/>
      <c r="R6" s="446"/>
      <c r="S6" s="446"/>
      <c r="T6" s="446"/>
      <c r="U6" s="446"/>
      <c r="V6" s="388"/>
      <c r="W6" s="388"/>
      <c r="X6" s="449"/>
      <c r="Y6" s="449"/>
      <c r="Z6" s="449"/>
      <c r="AA6" s="449"/>
      <c r="AB6" s="449"/>
      <c r="AD6" s="388"/>
      <c r="AE6" s="388"/>
      <c r="AF6" s="449"/>
      <c r="AG6" s="449"/>
      <c r="AH6" s="449"/>
      <c r="AI6" s="449"/>
      <c r="AJ6" s="449"/>
      <c r="AK6" s="450"/>
    </row>
    <row r="7" spans="1:48" ht="18.75" customHeight="1">
      <c r="A7" s="180"/>
      <c r="J7" s="4"/>
      <c r="K7" s="458" t="s">
        <v>196</v>
      </c>
      <c r="L7" s="459"/>
      <c r="M7" s="459"/>
      <c r="N7" s="459"/>
      <c r="O7" s="459"/>
      <c r="P7" s="459"/>
      <c r="Q7" s="459"/>
      <c r="R7" s="91"/>
      <c r="S7" s="124" t="s">
        <v>170</v>
      </c>
      <c r="T7" s="492"/>
      <c r="U7" s="494"/>
      <c r="V7" s="494"/>
      <c r="W7" s="494"/>
      <c r="X7" s="494"/>
      <c r="Y7" s="494"/>
      <c r="Z7" s="487" t="s">
        <v>181</v>
      </c>
      <c r="AA7" s="488"/>
      <c r="AB7" s="488"/>
      <c r="AC7" s="492"/>
      <c r="AD7" s="492"/>
      <c r="AE7" s="492"/>
      <c r="AF7" s="492"/>
      <c r="AG7" s="492"/>
      <c r="AH7" s="492"/>
      <c r="AI7" s="487" t="s">
        <v>182</v>
      </c>
      <c r="AJ7" s="488"/>
      <c r="AK7" s="490"/>
    </row>
    <row r="8" spans="1:48" ht="19.5" thickBot="1">
      <c r="J8" s="156"/>
      <c r="K8" s="460"/>
      <c r="L8" s="461"/>
      <c r="M8" s="461"/>
      <c r="N8" s="461"/>
      <c r="O8" s="461"/>
      <c r="P8" s="461"/>
      <c r="Q8" s="461"/>
      <c r="R8" s="114"/>
      <c r="S8" s="114"/>
      <c r="T8" s="495"/>
      <c r="U8" s="495"/>
      <c r="V8" s="495"/>
      <c r="W8" s="495"/>
      <c r="X8" s="495"/>
      <c r="Y8" s="495"/>
      <c r="Z8" s="489"/>
      <c r="AA8" s="489"/>
      <c r="AB8" s="489"/>
      <c r="AC8" s="493"/>
      <c r="AD8" s="493"/>
      <c r="AE8" s="493"/>
      <c r="AF8" s="493"/>
      <c r="AG8" s="493"/>
      <c r="AH8" s="493"/>
      <c r="AI8" s="489"/>
      <c r="AJ8" s="489"/>
      <c r="AK8" s="491"/>
    </row>
    <row r="9" spans="1:48">
      <c r="J9" s="4"/>
      <c r="K9" s="10"/>
      <c r="L9" s="10"/>
      <c r="M9" s="10"/>
      <c r="N9" s="10"/>
      <c r="O9" s="10"/>
      <c r="P9" s="10"/>
      <c r="R9" s="11"/>
      <c r="S9" s="11"/>
      <c r="T9" s="11"/>
      <c r="U9" s="11"/>
      <c r="V9" s="11"/>
      <c r="W9" s="11"/>
      <c r="X9" s="11"/>
      <c r="Y9" s="11"/>
      <c r="Z9" s="11"/>
      <c r="AA9" s="11"/>
      <c r="AB9" s="11"/>
      <c r="AC9" s="11"/>
      <c r="AD9" s="11"/>
      <c r="AE9" s="11"/>
      <c r="AF9" s="11"/>
      <c r="AG9" s="11"/>
      <c r="AH9" s="11"/>
      <c r="AI9" s="11"/>
      <c r="AJ9" s="13"/>
      <c r="AK9" s="13"/>
    </row>
    <row r="10" spans="1:48" ht="18.75" customHeight="1">
      <c r="J10" s="4"/>
      <c r="K10" s="373">
        <v>1</v>
      </c>
      <c r="L10" s="349" t="s">
        <v>130</v>
      </c>
      <c r="M10" s="349"/>
      <c r="N10" s="349"/>
      <c r="O10" s="349"/>
      <c r="P10" s="349"/>
      <c r="Q10" s="349"/>
      <c r="R10" s="457"/>
      <c r="S10" s="266" t="s">
        <v>197</v>
      </c>
      <c r="T10" s="267"/>
      <c r="U10" s="267"/>
      <c r="V10" s="267"/>
      <c r="W10" s="267"/>
      <c r="X10" s="267"/>
      <c r="Y10" s="267"/>
      <c r="Z10" s="267"/>
      <c r="AA10" s="267"/>
      <c r="AB10" s="267"/>
      <c r="AC10" s="267"/>
      <c r="AD10" s="267"/>
      <c r="AE10" s="267"/>
      <c r="AF10" s="267"/>
      <c r="AG10" s="267"/>
      <c r="AH10" s="267"/>
      <c r="AI10" s="267"/>
      <c r="AJ10" s="267"/>
      <c r="AK10" s="267"/>
    </row>
    <row r="11" spans="1:48">
      <c r="J11" s="4"/>
      <c r="K11" s="373"/>
      <c r="L11" s="9" t="s">
        <v>188</v>
      </c>
      <c r="S11" s="266"/>
      <c r="T11" s="267"/>
      <c r="U11" s="267"/>
      <c r="V11" s="267"/>
      <c r="W11" s="267"/>
      <c r="X11" s="267"/>
      <c r="Y11" s="267"/>
      <c r="Z11" s="267"/>
      <c r="AA11" s="267"/>
      <c r="AB11" s="267"/>
      <c r="AC11" s="267"/>
      <c r="AD11" s="267"/>
      <c r="AE11" s="267"/>
      <c r="AF11" s="267"/>
      <c r="AG11" s="267"/>
      <c r="AH11" s="267"/>
      <c r="AI11" s="267"/>
      <c r="AJ11" s="267"/>
      <c r="AK11" s="267"/>
    </row>
    <row r="12" spans="1:48">
      <c r="J12" s="4"/>
      <c r="S12" s="266"/>
      <c r="T12" s="267"/>
      <c r="U12" s="267"/>
      <c r="V12" s="267"/>
      <c r="W12" s="267"/>
      <c r="X12" s="267"/>
      <c r="Y12" s="267"/>
      <c r="Z12" s="267"/>
      <c r="AA12" s="267"/>
      <c r="AB12" s="267"/>
      <c r="AC12" s="267"/>
      <c r="AD12" s="267"/>
      <c r="AE12" s="267"/>
      <c r="AF12" s="267"/>
      <c r="AG12" s="267"/>
      <c r="AH12" s="267"/>
      <c r="AI12" s="267"/>
      <c r="AJ12" s="267"/>
      <c r="AK12" s="267"/>
    </row>
    <row r="13" spans="1:48">
      <c r="J13" s="4"/>
      <c r="K13" s="272" t="str">
        <f>IF(AM44&gt;0,"下記の内容を修正してください！","")</f>
        <v>下記の内容を修正してください！</v>
      </c>
      <c r="L13" s="272"/>
      <c r="M13" s="272"/>
      <c r="N13" s="272"/>
      <c r="O13" s="272"/>
      <c r="P13" s="272"/>
      <c r="Q13" s="272"/>
      <c r="R13" s="273"/>
      <c r="S13" s="266"/>
      <c r="T13" s="267"/>
      <c r="U13" s="267"/>
      <c r="V13" s="267"/>
      <c r="W13" s="267"/>
      <c r="X13" s="267"/>
      <c r="Y13" s="267"/>
      <c r="Z13" s="267"/>
      <c r="AA13" s="267"/>
      <c r="AB13" s="267"/>
      <c r="AC13" s="267"/>
      <c r="AD13" s="267"/>
      <c r="AE13" s="267"/>
      <c r="AF13" s="267"/>
      <c r="AG13" s="267"/>
      <c r="AH13" s="267"/>
      <c r="AI13" s="267"/>
      <c r="AJ13" s="267"/>
      <c r="AK13" s="267"/>
    </row>
    <row r="14" spans="1:48" ht="18.75" customHeight="1" thickBot="1">
      <c r="J14" s="4"/>
      <c r="K14" s="199" t="s">
        <v>23</v>
      </c>
      <c r="L14" s="200"/>
      <c r="M14" s="200"/>
      <c r="N14" s="200"/>
      <c r="O14" s="200" t="s">
        <v>24</v>
      </c>
      <c r="P14" s="200"/>
      <c r="Q14" s="200"/>
      <c r="R14" s="200"/>
      <c r="S14" s="200"/>
      <c r="T14" s="200"/>
      <c r="U14" s="200" t="s">
        <v>25</v>
      </c>
      <c r="V14" s="200"/>
      <c r="W14" s="200"/>
      <c r="X14" s="200"/>
      <c r="Y14" s="200"/>
      <c r="Z14" s="200"/>
      <c r="AA14" s="200"/>
      <c r="AB14" s="200"/>
      <c r="AC14" s="200"/>
      <c r="AD14" s="200"/>
      <c r="AE14" s="200"/>
      <c r="AF14" s="462" t="s">
        <v>142</v>
      </c>
      <c r="AG14" s="462"/>
      <c r="AH14" s="462"/>
      <c r="AI14" s="498" t="s">
        <v>27</v>
      </c>
      <c r="AJ14" s="498"/>
      <c r="AK14" s="209"/>
    </row>
    <row r="15" spans="1:48" ht="19.5" thickBot="1">
      <c r="J15" s="4"/>
      <c r="K15" s="199"/>
      <c r="L15" s="200"/>
      <c r="M15" s="200"/>
      <c r="N15" s="200"/>
      <c r="O15" s="200"/>
      <c r="P15" s="200"/>
      <c r="Q15" s="200"/>
      <c r="R15" s="200"/>
      <c r="S15" s="200"/>
      <c r="T15" s="200"/>
      <c r="U15" s="200"/>
      <c r="V15" s="200"/>
      <c r="W15" s="200"/>
      <c r="X15" s="200"/>
      <c r="Y15" s="200"/>
      <c r="Z15" s="200"/>
      <c r="AA15" s="200"/>
      <c r="AB15" s="200"/>
      <c r="AC15" s="200"/>
      <c r="AD15" s="200"/>
      <c r="AE15" s="200"/>
      <c r="AF15" s="462"/>
      <c r="AG15" s="462"/>
      <c r="AH15" s="462"/>
      <c r="AI15" s="294" t="s">
        <v>131</v>
      </c>
      <c r="AJ15" s="498" t="s">
        <v>29</v>
      </c>
      <c r="AK15" s="209" t="s">
        <v>30</v>
      </c>
      <c r="AM15" s="150" t="s">
        <v>183</v>
      </c>
      <c r="AN15" s="154"/>
      <c r="AO15" s="146"/>
      <c r="AP15" s="146"/>
      <c r="AQ15" s="146"/>
      <c r="AR15" s="146"/>
      <c r="AS15" s="159"/>
    </row>
    <row r="16" spans="1:48" ht="19.5" thickBot="1">
      <c r="D16" s="181" t="s">
        <v>155</v>
      </c>
      <c r="J16" s="4"/>
      <c r="K16" s="201"/>
      <c r="L16" s="202"/>
      <c r="M16" s="202"/>
      <c r="N16" s="202"/>
      <c r="O16" s="202"/>
      <c r="P16" s="202"/>
      <c r="Q16" s="202"/>
      <c r="R16" s="202"/>
      <c r="S16" s="202"/>
      <c r="T16" s="202"/>
      <c r="U16" s="202"/>
      <c r="V16" s="202"/>
      <c r="W16" s="202"/>
      <c r="X16" s="202"/>
      <c r="Y16" s="202"/>
      <c r="Z16" s="202"/>
      <c r="AA16" s="202"/>
      <c r="AB16" s="202"/>
      <c r="AC16" s="202"/>
      <c r="AD16" s="202"/>
      <c r="AE16" s="202"/>
      <c r="AF16" s="463"/>
      <c r="AG16" s="463"/>
      <c r="AH16" s="463"/>
      <c r="AI16" s="295"/>
      <c r="AJ16" s="499"/>
      <c r="AK16" s="500"/>
      <c r="AM16" s="155"/>
      <c r="AN16" s="156"/>
      <c r="AO16" s="4" t="s">
        <v>171</v>
      </c>
      <c r="AS16" s="141" t="s">
        <v>172</v>
      </c>
      <c r="AT16" s="146"/>
      <c r="AU16" s="146"/>
      <c r="AV16" s="149"/>
    </row>
    <row r="17" spans="1:97" ht="18" customHeight="1" thickBot="1">
      <c r="A17" s="182"/>
      <c r="G17" s="183" t="s">
        <v>187</v>
      </c>
      <c r="H17" s="183">
        <v>3</v>
      </c>
      <c r="J17" s="4"/>
      <c r="K17" s="439" t="s">
        <v>31</v>
      </c>
      <c r="L17" s="440"/>
      <c r="M17" s="440"/>
      <c r="N17" s="440"/>
      <c r="O17" s="375" t="str">
        <f>IF(OR(B18&lt;&gt;10,B19&lt;&gt;10,B20&lt;&gt;10,B22&lt;&gt;10,B23&lt;&gt;10,B24&lt;&gt;10),"","屋根・天井を選択！")</f>
        <v>屋根・天井を選択！</v>
      </c>
      <c r="P17" s="376"/>
      <c r="Q17" s="376"/>
      <c r="R17" s="376"/>
      <c r="S17" s="376"/>
      <c r="T17" s="377"/>
      <c r="U17" s="252" t="s">
        <v>136</v>
      </c>
      <c r="V17" s="253"/>
      <c r="W17" s="253"/>
      <c r="X17" s="253"/>
      <c r="Y17" s="253"/>
      <c r="Z17" s="197" t="str">
        <f>IF(OR(AW18&gt;0,AW19&gt;0,AW20&gt;0),"製品名,厚 入力！","")</f>
        <v/>
      </c>
      <c r="AA17" s="197"/>
      <c r="AB17" s="198"/>
      <c r="AC17" s="27" t="s">
        <v>137</v>
      </c>
      <c r="AD17" s="26"/>
      <c r="AE17" s="29" t="s">
        <v>138</v>
      </c>
      <c r="AF17" s="28" t="s">
        <v>139</v>
      </c>
      <c r="AG17" s="381" t="str">
        <f>IF(OR(A18=TRUE,A19=TRUE),IF(AF18="","未入力！",IF(A20=TRUE,IF(AF20="","未入力！",""),"")),IF(A20=TRUE,IF(AF20="","未入力！",""),""))</f>
        <v/>
      </c>
      <c r="AH17" s="382"/>
      <c r="AI17" s="16"/>
      <c r="AJ17" s="69"/>
      <c r="AK17" s="17"/>
      <c r="AM17" s="155">
        <f>IF(OR(B18&lt;&gt;10,B19&lt;&gt;10,B20&lt;&gt;10,B22&lt;&gt;10,B23&lt;&gt;10,B24&lt;&gt;10),0,1)</f>
        <v>1</v>
      </c>
      <c r="AN17" s="156"/>
      <c r="AS17" s="158"/>
      <c r="AW17" s="141" t="s">
        <v>180</v>
      </c>
      <c r="AX17" s="146"/>
      <c r="AY17" s="146"/>
      <c r="AZ17" s="146"/>
      <c r="BA17" s="149"/>
    </row>
    <row r="18" spans="1:97" ht="18" customHeight="1">
      <c r="A18" s="182" t="b">
        <v>0</v>
      </c>
      <c r="B18" s="181">
        <f>IF(A18=TRUE,IF(C18=1,1,0),10)</f>
        <v>10</v>
      </c>
      <c r="C18" s="181">
        <f>IF(T18&lt;=AF18,1,0)</f>
        <v>0</v>
      </c>
      <c r="D18" s="181">
        <f>IF(AJ18="■",1,0)</f>
        <v>0</v>
      </c>
      <c r="E18" s="181">
        <f>IF(OR(D18=1,D22=1),1,0)</f>
        <v>0</v>
      </c>
      <c r="G18" s="194">
        <v>6.9</v>
      </c>
      <c r="H18" s="194">
        <v>5.7</v>
      </c>
      <c r="I18" s="194" cm="1">
        <f t="array" ref="I18">INDEX(地域別U値の範囲,ROW()-17,地域番号)</f>
        <v>6.9</v>
      </c>
      <c r="J18" s="4"/>
      <c r="K18" s="275"/>
      <c r="L18" s="276"/>
      <c r="M18" s="276"/>
      <c r="N18" s="276"/>
      <c r="O18" s="30" t="str">
        <f>IF(A18=TRUE,"■","□")</f>
        <v>□</v>
      </c>
      <c r="P18" s="36" t="s">
        <v>132</v>
      </c>
      <c r="Q18" s="32"/>
      <c r="R18" s="32"/>
      <c r="S18" s="32"/>
      <c r="T18" s="72">
        <f>I18</f>
        <v>6.9</v>
      </c>
      <c r="U18" s="411"/>
      <c r="V18" s="412"/>
      <c r="W18" s="412"/>
      <c r="X18" s="412"/>
      <c r="Y18" s="412"/>
      <c r="Z18" s="412"/>
      <c r="AA18" s="412"/>
      <c r="AB18" s="413"/>
      <c r="AC18" s="421"/>
      <c r="AD18" s="258"/>
      <c r="AE18" s="259"/>
      <c r="AF18" s="257"/>
      <c r="AG18" s="258"/>
      <c r="AH18" s="259"/>
      <c r="AI18" s="24" t="str">
        <f>IF(OR(A18=TRUE,A19=TRUE,A20=TRUE),"□","■")</f>
        <v>■</v>
      </c>
      <c r="AJ18" s="63" t="str">
        <f>IF(OR(B18=0,B19=0,B20=0),"□",IF(OR(B18=1,B19=1,B20=1),"■","□"))</f>
        <v>□</v>
      </c>
      <c r="AK18" s="19" t="str">
        <f>IF(OR(B18=0,B19=0,B20=0),"■","□")</f>
        <v>□</v>
      </c>
      <c r="AM18" s="155">
        <f>IF(OR(A18=TRUE,A19=TRUE),IF(AF18="",1,IF(A20=TRUE,IF(AF20="",1,0),0)),IF(A24=TRUE,IF(AF24="",1,0),0))</f>
        <v>0</v>
      </c>
      <c r="AN18" s="156"/>
      <c r="AO18" s="4">
        <f>IF(AI18="■",0,1)</f>
        <v>0</v>
      </c>
      <c r="AQ18" s="4">
        <f>IF(OR(AO18=1,AO22=1),1,0)</f>
        <v>0</v>
      </c>
      <c r="AS18" s="158">
        <f>IF(AK18="■",100,0)</f>
        <v>0</v>
      </c>
      <c r="AW18" s="142">
        <f>IF(A18=TRUE,IF(OR(U18="",AC18=""),1,0),0)</f>
        <v>0</v>
      </c>
    </row>
    <row r="19" spans="1:97" ht="18" customHeight="1">
      <c r="A19" s="182" t="b">
        <v>0</v>
      </c>
      <c r="B19" s="181">
        <f>IF(A19=TRUE,IF(C19=1,1,0),10)</f>
        <v>10</v>
      </c>
      <c r="C19" s="181">
        <f>IF(T19&lt;=AF18,1,0)</f>
        <v>0</v>
      </c>
      <c r="G19" s="194">
        <v>6.9</v>
      </c>
      <c r="H19" s="194">
        <v>5.7</v>
      </c>
      <c r="I19" s="194" cm="1">
        <f t="array" ref="I19">INDEX(地域別U値の範囲,ROW()-17,地域番号)</f>
        <v>6.9</v>
      </c>
      <c r="J19" s="4"/>
      <c r="K19" s="275"/>
      <c r="L19" s="276"/>
      <c r="M19" s="276"/>
      <c r="N19" s="276"/>
      <c r="O19" s="30" t="str">
        <f>IF(A19=TRUE,"■","□")</f>
        <v>□</v>
      </c>
      <c r="P19" s="31" t="s">
        <v>133</v>
      </c>
      <c r="Q19" s="32"/>
      <c r="R19" s="32"/>
      <c r="S19" s="32"/>
      <c r="T19" s="72">
        <f>I19</f>
        <v>6.9</v>
      </c>
      <c r="U19" s="414"/>
      <c r="V19" s="415"/>
      <c r="W19" s="415"/>
      <c r="X19" s="415"/>
      <c r="Y19" s="415"/>
      <c r="Z19" s="415"/>
      <c r="AA19" s="415"/>
      <c r="AB19" s="416"/>
      <c r="AC19" s="425"/>
      <c r="AD19" s="261"/>
      <c r="AE19" s="262"/>
      <c r="AF19" s="260"/>
      <c r="AG19" s="261"/>
      <c r="AH19" s="262"/>
      <c r="AI19" s="18"/>
      <c r="AJ19" s="61"/>
      <c r="AK19" s="19"/>
      <c r="AM19" s="155"/>
      <c r="AN19" s="156"/>
      <c r="AS19" s="158"/>
      <c r="AW19" s="142">
        <f>IF(A19=TRUE,IF(OR(U18="",AC18=""),1,0),0)</f>
        <v>0</v>
      </c>
    </row>
    <row r="20" spans="1:97" ht="18" customHeight="1">
      <c r="A20" s="182" t="b">
        <v>0</v>
      </c>
      <c r="B20" s="181">
        <f>IF(A20=TRUE,IF(C20=1,1,0),10)</f>
        <v>10</v>
      </c>
      <c r="C20" s="181">
        <f>IF(T20&lt;=AF20,1,0)</f>
        <v>0</v>
      </c>
      <c r="G20" s="194">
        <v>6.3</v>
      </c>
      <c r="H20" s="194">
        <v>4.8</v>
      </c>
      <c r="I20" s="194" cm="1">
        <f t="array" ref="I20">INDEX(地域別U値の範囲,ROW()-17,地域番号)</f>
        <v>6.3</v>
      </c>
      <c r="J20" s="4"/>
      <c r="K20" s="275"/>
      <c r="L20" s="276"/>
      <c r="M20" s="276"/>
      <c r="N20" s="276"/>
      <c r="O20" s="33" t="str">
        <f>IF(A20=TRUE,"■","□")</f>
        <v>□</v>
      </c>
      <c r="P20" s="34" t="s">
        <v>134</v>
      </c>
      <c r="Q20" s="35"/>
      <c r="R20" s="35"/>
      <c r="S20" s="35"/>
      <c r="T20" s="73">
        <f>I20</f>
        <v>6.3</v>
      </c>
      <c r="U20" s="407"/>
      <c r="V20" s="408"/>
      <c r="W20" s="408"/>
      <c r="X20" s="408"/>
      <c r="Y20" s="408"/>
      <c r="Z20" s="408"/>
      <c r="AA20" s="408"/>
      <c r="AB20" s="409"/>
      <c r="AC20" s="410"/>
      <c r="AD20" s="240"/>
      <c r="AE20" s="241"/>
      <c r="AF20" s="239"/>
      <c r="AG20" s="240"/>
      <c r="AH20" s="241"/>
      <c r="AI20" s="18"/>
      <c r="AJ20" s="61"/>
      <c r="AK20" s="19"/>
      <c r="AM20" s="155"/>
      <c r="AN20" s="156"/>
      <c r="AS20" s="158"/>
      <c r="AW20" s="142">
        <f>IF(A20=TRUE,IF(OR(U20="",AC20=""),1,0),0)</f>
        <v>0</v>
      </c>
    </row>
    <row r="21" spans="1:97" ht="18" customHeight="1">
      <c r="A21" s="182"/>
      <c r="G21" s="194"/>
      <c r="H21" s="194"/>
      <c r="I21" s="194"/>
      <c r="J21" s="4"/>
      <c r="K21" s="439" t="s">
        <v>32</v>
      </c>
      <c r="L21" s="440"/>
      <c r="M21" s="440"/>
      <c r="N21" s="441"/>
      <c r="O21" s="375" t="str">
        <f>IF(OR(B18&lt;&gt;10,B19&lt;&gt;10,B20&lt;&gt;10,B22&lt;&gt;10,B23&lt;&gt;10,B24&lt;&gt;10),"","屋根・天井を選択！")</f>
        <v>屋根・天井を選択！</v>
      </c>
      <c r="P21" s="376"/>
      <c r="Q21" s="376"/>
      <c r="R21" s="376"/>
      <c r="S21" s="376"/>
      <c r="T21" s="377"/>
      <c r="U21" s="252" t="s">
        <v>136</v>
      </c>
      <c r="V21" s="253"/>
      <c r="W21" s="253"/>
      <c r="X21" s="253"/>
      <c r="Y21" s="253"/>
      <c r="Z21" s="197" t="str">
        <f>IF(OR(AW22&gt;0,AW23&gt;0,AW24&gt;0),"製品名,厚 入力！","")</f>
        <v/>
      </c>
      <c r="AA21" s="197"/>
      <c r="AB21" s="198"/>
      <c r="AC21" s="38" t="s">
        <v>137</v>
      </c>
      <c r="AD21" s="37"/>
      <c r="AE21" s="39" t="s">
        <v>138</v>
      </c>
      <c r="AF21" s="40" t="s">
        <v>139</v>
      </c>
      <c r="AG21" s="381" t="str">
        <f>IF(OR(A22=TRUE,A23=TRUE),IF(AF22="","未入力！",IF(A24=TRUE,IF(AF24="","未入力！",""),"")),IF(A24=TRUE,IF(AF24="","未入力！",""),""))</f>
        <v/>
      </c>
      <c r="AH21" s="382"/>
      <c r="AI21" s="16"/>
      <c r="AJ21" s="60"/>
      <c r="AK21" s="17"/>
      <c r="AM21" s="155">
        <f>IF(OR(B18&lt;&gt;10,B19&lt;&gt;10,B20&lt;&gt;10,B22&lt;&gt;10,B23&lt;&gt;10,B24&lt;&gt;10),0,1)</f>
        <v>1</v>
      </c>
      <c r="AN21" s="156"/>
      <c r="AS21" s="158"/>
      <c r="AW21" s="142"/>
    </row>
    <row r="22" spans="1:97" ht="18" customHeight="1">
      <c r="A22" s="182" t="b">
        <v>0</v>
      </c>
      <c r="B22" s="181">
        <f>IF(A22=TRUE,IF(C22=1,1,0),10)</f>
        <v>10</v>
      </c>
      <c r="C22" s="181">
        <f>IF(T22&lt;=AF22,1,0)</f>
        <v>0</v>
      </c>
      <c r="D22" s="181">
        <f>IF(AJ22="■",1,0)</f>
        <v>0</v>
      </c>
      <c r="G22" s="194">
        <v>5.7</v>
      </c>
      <c r="H22" s="194">
        <v>4.4000000000000004</v>
      </c>
      <c r="I22" s="194" cm="1">
        <f t="array" ref="I22">INDEX(地域別U値の範囲,ROW()-17,地域番号)</f>
        <v>5.7</v>
      </c>
      <c r="J22" s="4"/>
      <c r="K22" s="275"/>
      <c r="L22" s="276"/>
      <c r="M22" s="276"/>
      <c r="N22" s="277"/>
      <c r="O22" s="42" t="str">
        <f>IF(A22=TRUE,"■","□")</f>
        <v>□</v>
      </c>
      <c r="P22" s="43" t="s">
        <v>132</v>
      </c>
      <c r="Q22" s="44"/>
      <c r="R22" s="44"/>
      <c r="S22" s="44"/>
      <c r="T22" s="74">
        <f>I22</f>
        <v>5.7</v>
      </c>
      <c r="U22" s="411"/>
      <c r="V22" s="412"/>
      <c r="W22" s="412"/>
      <c r="X22" s="412"/>
      <c r="Y22" s="412"/>
      <c r="Z22" s="412"/>
      <c r="AA22" s="412"/>
      <c r="AB22" s="413"/>
      <c r="AC22" s="421"/>
      <c r="AD22" s="258"/>
      <c r="AE22" s="259"/>
      <c r="AF22" s="257"/>
      <c r="AG22" s="258"/>
      <c r="AH22" s="259"/>
      <c r="AI22" s="24" t="str">
        <f>IF(OR(A22=TRUE,A23=TRUE,A24=TRUE),"□","■")</f>
        <v>■</v>
      </c>
      <c r="AJ22" s="63" t="str">
        <f>IF(OR(B22=0,B23=0,B24=0),"□",IF(OR(B22=1,B23=1,B24=1),"■","□"))</f>
        <v>□</v>
      </c>
      <c r="AK22" s="19" t="str">
        <f>IF(OR(B22=0,B23=0,B24=0),"■","□")</f>
        <v>□</v>
      </c>
      <c r="AM22" s="155">
        <f>IF(OR(A22=TRUE,A23=TRUE),IF(AF22="",1,IF(A24=TRUE,IF(AF24="",1,0),0)),IF(A24=TRUE,IF(AF24="",1,0),0))</f>
        <v>0</v>
      </c>
      <c r="AN22" s="156"/>
      <c r="AO22" s="4">
        <f>IF(AI22="■",0,1)</f>
        <v>0</v>
      </c>
      <c r="AS22" s="158">
        <f>IF(AK22="■",100,0)</f>
        <v>0</v>
      </c>
      <c r="AW22" s="142">
        <f>IF(A22=TRUE,IF(OR(U22="",AC22=""),1,0),0)</f>
        <v>0</v>
      </c>
    </row>
    <row r="23" spans="1:97" ht="18" customHeight="1">
      <c r="A23" s="182" t="b">
        <v>0</v>
      </c>
      <c r="B23" s="181">
        <f>IF(A23=TRUE,IF(C23=1,1,0),10)</f>
        <v>10</v>
      </c>
      <c r="C23" s="181">
        <f>IF(T23&lt;=AF22,1,0)</f>
        <v>0</v>
      </c>
      <c r="G23" s="194">
        <v>5.7</v>
      </c>
      <c r="H23" s="194">
        <v>4.4000000000000004</v>
      </c>
      <c r="I23" s="194" cm="1">
        <f t="array" ref="I23">INDEX(地域別U値の範囲,ROW()-17,地域番号)</f>
        <v>5.7</v>
      </c>
      <c r="J23" s="4"/>
      <c r="K23" s="275"/>
      <c r="L23" s="276"/>
      <c r="M23" s="276"/>
      <c r="N23" s="277"/>
      <c r="O23" s="42" t="str">
        <f t="shared" ref="O23:O39" si="0">IF(A23=TRUE,"■","□")</f>
        <v>□</v>
      </c>
      <c r="P23" s="45" t="s">
        <v>133</v>
      </c>
      <c r="Q23" s="44"/>
      <c r="R23" s="44"/>
      <c r="S23" s="44"/>
      <c r="T23" s="74">
        <f>I23</f>
        <v>5.7</v>
      </c>
      <c r="U23" s="414"/>
      <c r="V23" s="415"/>
      <c r="W23" s="415"/>
      <c r="X23" s="415"/>
      <c r="Y23" s="415"/>
      <c r="Z23" s="415"/>
      <c r="AA23" s="415"/>
      <c r="AB23" s="416"/>
      <c r="AC23" s="425"/>
      <c r="AD23" s="261"/>
      <c r="AE23" s="262"/>
      <c r="AF23" s="260"/>
      <c r="AG23" s="261"/>
      <c r="AH23" s="262"/>
      <c r="AI23" s="18"/>
      <c r="AJ23" s="61"/>
      <c r="AK23" s="19"/>
      <c r="AM23" s="155"/>
      <c r="AN23" s="156"/>
      <c r="AS23" s="158"/>
      <c r="AW23" s="142">
        <f>IF(A23=TRUE,IF(OR(U22="",AC22=""),1,0),0)</f>
        <v>0</v>
      </c>
    </row>
    <row r="24" spans="1:97" ht="18" customHeight="1">
      <c r="A24" s="182" t="b">
        <v>0</v>
      </c>
      <c r="B24" s="181">
        <f>IF(A24=TRUE,IF(C24=1,1,0),10)</f>
        <v>10</v>
      </c>
      <c r="C24" s="181">
        <f>IF(T24&lt;=AF24,1,0)</f>
        <v>0</v>
      </c>
      <c r="G24" s="194">
        <v>6.3</v>
      </c>
      <c r="H24" s="194">
        <v>4.8</v>
      </c>
      <c r="I24" s="194" cm="1">
        <f t="array" ref="I24">INDEX(地域別U値の範囲,ROW()-17,地域番号)</f>
        <v>6.3</v>
      </c>
      <c r="J24" s="4"/>
      <c r="K24" s="442"/>
      <c r="L24" s="443"/>
      <c r="M24" s="443"/>
      <c r="N24" s="444"/>
      <c r="O24" s="46" t="str">
        <f t="shared" si="0"/>
        <v>□</v>
      </c>
      <c r="P24" s="47" t="s">
        <v>134</v>
      </c>
      <c r="Q24" s="48"/>
      <c r="R24" s="48"/>
      <c r="S24" s="48"/>
      <c r="T24" s="75">
        <f>I24</f>
        <v>6.3</v>
      </c>
      <c r="U24" s="407"/>
      <c r="V24" s="408"/>
      <c r="W24" s="408"/>
      <c r="X24" s="408"/>
      <c r="Y24" s="408"/>
      <c r="Z24" s="408"/>
      <c r="AA24" s="408"/>
      <c r="AB24" s="409"/>
      <c r="AC24" s="410"/>
      <c r="AD24" s="240"/>
      <c r="AE24" s="241"/>
      <c r="AF24" s="239"/>
      <c r="AG24" s="240"/>
      <c r="AH24" s="241"/>
      <c r="AI24" s="20"/>
      <c r="AJ24" s="62"/>
      <c r="AK24" s="22"/>
      <c r="AM24" s="155"/>
      <c r="AN24" s="156"/>
      <c r="AS24" s="158"/>
      <c r="AW24" s="142">
        <f>IF(A24=TRUE,IF(OR(U24="",AC24=""),1,0),0)</f>
        <v>0</v>
      </c>
    </row>
    <row r="25" spans="1:97" ht="18" customHeight="1">
      <c r="A25" s="182"/>
      <c r="G25" s="194"/>
      <c r="H25" s="194"/>
      <c r="I25" s="194"/>
      <c r="J25" s="4"/>
      <c r="K25" s="439" t="s">
        <v>33</v>
      </c>
      <c r="L25" s="440"/>
      <c r="M25" s="440"/>
      <c r="N25" s="441"/>
      <c r="O25" s="378" t="str">
        <f>IF(OR(B26&lt;&gt;10,B27&lt;&gt;10,B28&lt;&gt;10),"","壁は選択必須！")</f>
        <v>壁は選択必須！</v>
      </c>
      <c r="P25" s="379"/>
      <c r="Q25" s="379"/>
      <c r="R25" s="379"/>
      <c r="S25" s="379"/>
      <c r="T25" s="380"/>
      <c r="U25" s="252" t="s">
        <v>136</v>
      </c>
      <c r="V25" s="253"/>
      <c r="W25" s="253"/>
      <c r="X25" s="253"/>
      <c r="Y25" s="253"/>
      <c r="Z25" s="197" t="str">
        <f>IF(OR(AW26&gt;0,AW27&gt;0,AW28&gt;0),"製品名,厚 入力！","")</f>
        <v/>
      </c>
      <c r="AA25" s="197"/>
      <c r="AB25" s="198"/>
      <c r="AC25" s="38" t="s">
        <v>137</v>
      </c>
      <c r="AD25" s="37"/>
      <c r="AE25" s="39" t="s">
        <v>138</v>
      </c>
      <c r="AF25" s="40" t="s">
        <v>139</v>
      </c>
      <c r="AG25" s="381" t="str">
        <f>IF(OR(A26=TRUE,A27=TRUE),IF(AF26="","未入力！",IF(A28=TRUE,IF(AF28="","未入力！",""),"")),IF(A28=TRUE,IF(AF28="","未入力！",""),""))</f>
        <v/>
      </c>
      <c r="AH25" s="382"/>
      <c r="AI25" s="464"/>
      <c r="AJ25" s="60"/>
      <c r="AK25" s="17"/>
      <c r="AM25" s="155">
        <f>IF(OR(B26&lt;&gt;10,B27&lt;&gt;10,B28&lt;&gt;10),0,1)</f>
        <v>1</v>
      </c>
      <c r="AN25" s="156"/>
      <c r="AS25" s="158"/>
      <c r="AW25" s="142"/>
    </row>
    <row r="26" spans="1:97" ht="18" customHeight="1">
      <c r="A26" s="182" t="b">
        <v>0</v>
      </c>
      <c r="B26" s="181">
        <f>IF(A26=TRUE,IF(C26=1,1,0),10)</f>
        <v>10</v>
      </c>
      <c r="C26" s="181">
        <f>IF(T26&lt;=AF26,1,0)</f>
        <v>0</v>
      </c>
      <c r="G26" s="194">
        <v>4</v>
      </c>
      <c r="H26" s="194">
        <v>2.7</v>
      </c>
      <c r="I26" s="194" cm="1">
        <f t="array" ref="I26">INDEX(地域別U値の範囲,ROW()-17,地域番号)</f>
        <v>4</v>
      </c>
      <c r="J26" s="4"/>
      <c r="K26" s="275"/>
      <c r="L26" s="276"/>
      <c r="M26" s="276"/>
      <c r="N26" s="277"/>
      <c r="O26" s="24" t="str">
        <f t="shared" si="0"/>
        <v>□</v>
      </c>
      <c r="P26" s="11" t="s">
        <v>132</v>
      </c>
      <c r="T26" s="76">
        <f>I26</f>
        <v>4</v>
      </c>
      <c r="U26" s="411"/>
      <c r="V26" s="412"/>
      <c r="W26" s="412"/>
      <c r="X26" s="412"/>
      <c r="Y26" s="412"/>
      <c r="Z26" s="412"/>
      <c r="AA26" s="412"/>
      <c r="AB26" s="413"/>
      <c r="AC26" s="421"/>
      <c r="AD26" s="258"/>
      <c r="AE26" s="259"/>
      <c r="AF26" s="257"/>
      <c r="AG26" s="258"/>
      <c r="AH26" s="259"/>
      <c r="AI26" s="465"/>
      <c r="AJ26" s="63" t="str">
        <f>IF(OR(B26=0,B27=0,B28=0),"□",IF(OR(B26=1,B27=1,B28=1),"■","□"))</f>
        <v>□</v>
      </c>
      <c r="AK26" s="19" t="str">
        <f>IF(OR(B26=0,B27=0,B28=0),"■","□")</f>
        <v>□</v>
      </c>
      <c r="AM26" s="155">
        <f>IF(OR(A26=TRUE,A27=TRUE),IF(AF26="",1,IF(A28=TRUE,IF(AF28="",1,0),0)),IF(A28=TRUE,IF(AF28="",1,0),0))</f>
        <v>0</v>
      </c>
      <c r="AN26" s="156"/>
      <c r="AO26" s="4">
        <f t="shared" ref="AO26:AO28" si="1">IF(A26=TRUE,1,0)</f>
        <v>0</v>
      </c>
      <c r="AQ26" s="4">
        <f>IF(OR(AO26=1,AO27=1,AO28=1),1,0)</f>
        <v>0</v>
      </c>
      <c r="AS26" s="158">
        <f>IF(AK26="■",100,0)</f>
        <v>0</v>
      </c>
      <c r="AW26" s="142">
        <f>IF(A26=TRUE,IF(OR(U26="",AC26=""),1,0),0)</f>
        <v>0</v>
      </c>
      <c r="CS26" s="14"/>
    </row>
    <row r="27" spans="1:97" ht="18" customHeight="1">
      <c r="A27" s="182" t="b">
        <v>0</v>
      </c>
      <c r="B27" s="181">
        <f>IF(A27=TRUE,IF(C27=1,1,0),10)</f>
        <v>10</v>
      </c>
      <c r="C27" s="181">
        <f>IF(T27&lt;=AF26,1,0)</f>
        <v>0</v>
      </c>
      <c r="G27" s="194">
        <v>4</v>
      </c>
      <c r="H27" s="194">
        <v>2.7</v>
      </c>
      <c r="I27" s="194" cm="1">
        <f t="array" ref="I27">INDEX(地域別U値の範囲,ROW()-17,地域番号)</f>
        <v>4</v>
      </c>
      <c r="J27" s="4"/>
      <c r="K27" s="275"/>
      <c r="L27" s="276"/>
      <c r="M27" s="276"/>
      <c r="N27" s="277"/>
      <c r="O27" s="24" t="str">
        <f t="shared" si="0"/>
        <v>□</v>
      </c>
      <c r="P27" s="112" t="s">
        <v>133</v>
      </c>
      <c r="T27" s="76">
        <f>I27</f>
        <v>4</v>
      </c>
      <c r="U27" s="414"/>
      <c r="V27" s="415"/>
      <c r="W27" s="415"/>
      <c r="X27" s="415"/>
      <c r="Y27" s="415"/>
      <c r="Z27" s="415"/>
      <c r="AA27" s="415"/>
      <c r="AB27" s="416"/>
      <c r="AC27" s="425"/>
      <c r="AD27" s="261"/>
      <c r="AE27" s="262"/>
      <c r="AF27" s="260"/>
      <c r="AG27" s="261"/>
      <c r="AH27" s="262"/>
      <c r="AI27" s="465"/>
      <c r="AJ27" s="61"/>
      <c r="AK27" s="19"/>
      <c r="AM27" s="155"/>
      <c r="AN27" s="156"/>
      <c r="AO27" s="4">
        <f t="shared" si="1"/>
        <v>0</v>
      </c>
      <c r="AS27" s="158"/>
      <c r="AW27" s="142">
        <f>IF(A27=TRUE,IF(OR(U26="",AC26=""),1,0),0)</f>
        <v>0</v>
      </c>
    </row>
    <row r="28" spans="1:97" ht="18" customHeight="1">
      <c r="A28" s="182" t="b">
        <v>0</v>
      </c>
      <c r="B28" s="181">
        <f>IF(A28=TRUE,IF(C28=1,1,0),10)</f>
        <v>10</v>
      </c>
      <c r="C28" s="181">
        <f>IF(T28&lt;=AF28,1,0)</f>
        <v>0</v>
      </c>
      <c r="G28" s="194">
        <v>3.8</v>
      </c>
      <c r="H28" s="194">
        <v>2.2999999999999998</v>
      </c>
      <c r="I28" s="194" cm="1">
        <f t="array" ref="I28">INDEX(地域別U値の範囲,ROW()-17,地域番号)</f>
        <v>3.8</v>
      </c>
      <c r="J28" s="4"/>
      <c r="K28" s="442"/>
      <c r="L28" s="443"/>
      <c r="M28" s="443"/>
      <c r="N28" s="444"/>
      <c r="O28" s="25" t="str">
        <f>IF(A28=TRUE,"■","□")</f>
        <v>□</v>
      </c>
      <c r="P28" s="21" t="s">
        <v>134</v>
      </c>
      <c r="Q28" s="12"/>
      <c r="R28" s="12"/>
      <c r="S28" s="12"/>
      <c r="T28" s="77">
        <f>I28</f>
        <v>3.8</v>
      </c>
      <c r="U28" s="407"/>
      <c r="V28" s="408"/>
      <c r="W28" s="408"/>
      <c r="X28" s="408"/>
      <c r="Y28" s="408"/>
      <c r="Z28" s="408"/>
      <c r="AA28" s="408"/>
      <c r="AB28" s="409"/>
      <c r="AC28" s="410"/>
      <c r="AD28" s="240"/>
      <c r="AE28" s="241"/>
      <c r="AF28" s="239"/>
      <c r="AG28" s="240"/>
      <c r="AH28" s="241"/>
      <c r="AI28" s="466"/>
      <c r="AJ28" s="62"/>
      <c r="AK28" s="22"/>
      <c r="AM28" s="155"/>
      <c r="AN28" s="156"/>
      <c r="AO28" s="4">
        <f t="shared" si="1"/>
        <v>0</v>
      </c>
      <c r="AS28" s="158"/>
      <c r="AW28" s="142">
        <f>IF(A28=TRUE,IF(OR(U28="",AC28=""),1,0),0)</f>
        <v>0</v>
      </c>
    </row>
    <row r="29" spans="1:97" ht="18" customHeight="1">
      <c r="A29" s="182" t="b">
        <v>0</v>
      </c>
      <c r="G29" s="194"/>
      <c r="H29" s="194"/>
      <c r="I29" s="194"/>
      <c r="J29" s="4"/>
      <c r="K29" s="451" t="s">
        <v>34</v>
      </c>
      <c r="L29" s="452"/>
      <c r="M29" s="452"/>
      <c r="N29" s="453"/>
      <c r="O29" s="49" t="str">
        <f>IF(A29=TRUE,"■","□")</f>
        <v>□</v>
      </c>
      <c r="P29" s="50" t="s">
        <v>174</v>
      </c>
      <c r="Q29" s="41"/>
      <c r="R29" s="381" t="str">
        <f>IF(A29=FALSE,IF(OR(A30=TRUE,A31=TRUE,A32=TRUE),"","未選択！"),IF(OR(A30=TRUE,A31=TRUE,A32=TRUE),"下記は選択不要",""))</f>
        <v>未選択！</v>
      </c>
      <c r="S29" s="381"/>
      <c r="T29" s="382"/>
      <c r="U29" s="252" t="s">
        <v>136</v>
      </c>
      <c r="V29" s="253"/>
      <c r="W29" s="253"/>
      <c r="X29" s="253"/>
      <c r="Y29" s="253"/>
      <c r="Z29" s="197" t="str">
        <f>IF(OR(AW30&gt;0,AW31&gt;0,AW32&gt;0),"製品名,厚 入力！","")</f>
        <v/>
      </c>
      <c r="AA29" s="197"/>
      <c r="AB29" s="198"/>
      <c r="AC29" s="38" t="s">
        <v>137</v>
      </c>
      <c r="AD29" s="37"/>
      <c r="AE29" s="39" t="s">
        <v>138</v>
      </c>
      <c r="AF29" s="40" t="s">
        <v>139</v>
      </c>
      <c r="AG29" s="381" t="str">
        <f>IF(A29=FALSE,IF(OR(A30=TRUE,A31=TRUE),IF(AF30="","未入力！",IF(A32=TRUE,IF(AF32="","未入力！",""),"")),IF(A32=TRUE,IF(AF32="","未入力！",""),"")),"")</f>
        <v/>
      </c>
      <c r="AH29" s="382"/>
      <c r="AI29" s="16"/>
      <c r="AJ29" s="60"/>
      <c r="AK29" s="17"/>
      <c r="AM29" s="155">
        <f>IF(A29=FALSE,IF(OR(A30=TRUE,A31=TRUE,A32=TRUE),0,1),IF(OR(A30=TRUE,A31=TRUE,A32=TRUE),1,0))</f>
        <v>1</v>
      </c>
      <c r="AN29" s="156"/>
      <c r="AO29" s="4">
        <f>IF(A29=TRUE,1,0)</f>
        <v>0</v>
      </c>
      <c r="AQ29" s="4">
        <f>IF(OR(AO29=1,AO30=1,AO31=1,AO32=1),1,0)</f>
        <v>0</v>
      </c>
      <c r="AS29" s="158"/>
      <c r="AW29" s="142"/>
    </row>
    <row r="30" spans="1:97" ht="18" customHeight="1">
      <c r="A30" s="182" t="b">
        <v>0</v>
      </c>
      <c r="B30" s="181">
        <f>IF(A30=TRUE,IF(C30=1,1,0),10)</f>
        <v>10</v>
      </c>
      <c r="C30" s="181">
        <f>IF(T30&lt;=AF30,1,0)</f>
        <v>0</v>
      </c>
      <c r="D30" s="181">
        <f>IF(AJ30="■",1,0)</f>
        <v>0</v>
      </c>
      <c r="G30" s="194">
        <v>5</v>
      </c>
      <c r="H30" s="194">
        <v>5</v>
      </c>
      <c r="I30" s="194" cm="1">
        <f t="array" ref="I30">INDEX(地域別U値の範囲,ROW()-17,地域番号)</f>
        <v>5</v>
      </c>
      <c r="J30" s="4"/>
      <c r="K30" s="454"/>
      <c r="L30" s="455"/>
      <c r="M30" s="455"/>
      <c r="N30" s="456"/>
      <c r="O30" s="51" t="str">
        <f>IF(A30=TRUE,"■","□")</f>
        <v>□</v>
      </c>
      <c r="P30" s="52" t="s">
        <v>132</v>
      </c>
      <c r="Q30" s="53"/>
      <c r="R30" s="53"/>
      <c r="S30" s="53"/>
      <c r="T30" s="78">
        <f>I30</f>
        <v>5</v>
      </c>
      <c r="U30" s="411"/>
      <c r="V30" s="412"/>
      <c r="W30" s="412"/>
      <c r="X30" s="412"/>
      <c r="Y30" s="412"/>
      <c r="Z30" s="412"/>
      <c r="AA30" s="412"/>
      <c r="AB30" s="413"/>
      <c r="AC30" s="421"/>
      <c r="AD30" s="258"/>
      <c r="AE30" s="259"/>
      <c r="AF30" s="257"/>
      <c r="AG30" s="258"/>
      <c r="AH30" s="259"/>
      <c r="AI30" s="24" t="str">
        <f>IF(A29=TRUE,"■",IF(OR(A30=TRUE,A31=TRUE,A32=TRUE),"□","■"))</f>
        <v>■</v>
      </c>
      <c r="AJ30" s="63" t="str">
        <f>IF(A29=FALSE,IF(OR(B30=0,B31=0,B32=0),"□",IF(OR(B30=1,B31=1,B32=1),"■","□")),"□")</f>
        <v>□</v>
      </c>
      <c r="AK30" s="19" t="str">
        <f>IF(A29=FALSE,IF(OR(B30=0,B31=0,B32=0),"■","□"),"□")</f>
        <v>□</v>
      </c>
      <c r="AM30" s="155">
        <f>IF(A29=FALSE,IF(OR(A30=TRUE,A31=TRUE),IF(AF30="",1,IF(A32=TRUE,IF(AF32="",1,0),0)),IF(A32=TRUE,IF(AF32="",1,0),0)),0)</f>
        <v>0</v>
      </c>
      <c r="AN30" s="156"/>
      <c r="AO30" s="4">
        <f t="shared" ref="AO30:AO32" si="2">IF(A30=TRUE,1,0)</f>
        <v>0</v>
      </c>
      <c r="AS30" s="158">
        <f>IF(AK30="■",100,0)</f>
        <v>0</v>
      </c>
      <c r="AW30" s="142">
        <f>IF(A30=TRUE,IF(OR(U30="",AC30=""),1,0),0)</f>
        <v>0</v>
      </c>
    </row>
    <row r="31" spans="1:97" ht="18" customHeight="1">
      <c r="A31" s="182" t="b">
        <v>0</v>
      </c>
      <c r="B31" s="181">
        <f>IF(A31=TRUE,IF(C31=1,1,0),10)</f>
        <v>10</v>
      </c>
      <c r="C31" s="181">
        <f>IF(T31&lt;=AF30,1,0)</f>
        <v>0</v>
      </c>
      <c r="G31" s="194">
        <v>5</v>
      </c>
      <c r="H31" s="194">
        <v>5</v>
      </c>
      <c r="I31" s="194" cm="1">
        <f t="array" ref="I31">INDEX(地域別U値の範囲,ROW()-17,地域番号)</f>
        <v>5</v>
      </c>
      <c r="J31" s="4"/>
      <c r="K31" s="426" t="s">
        <v>135</v>
      </c>
      <c r="L31" s="427"/>
      <c r="M31" s="427"/>
      <c r="N31" s="428"/>
      <c r="O31" s="57" t="str">
        <f t="shared" si="0"/>
        <v>□</v>
      </c>
      <c r="P31" s="58" t="s">
        <v>133</v>
      </c>
      <c r="Q31" s="59"/>
      <c r="R31" s="59"/>
      <c r="S31" s="59"/>
      <c r="T31" s="79">
        <f>I31</f>
        <v>5</v>
      </c>
      <c r="U31" s="414"/>
      <c r="V31" s="415"/>
      <c r="W31" s="415"/>
      <c r="X31" s="415"/>
      <c r="Y31" s="415"/>
      <c r="Z31" s="415"/>
      <c r="AA31" s="415"/>
      <c r="AB31" s="416"/>
      <c r="AC31" s="425"/>
      <c r="AD31" s="261"/>
      <c r="AE31" s="262"/>
      <c r="AF31" s="260"/>
      <c r="AG31" s="261"/>
      <c r="AH31" s="262"/>
      <c r="AI31" s="18"/>
      <c r="AJ31" s="61"/>
      <c r="AK31" s="19"/>
      <c r="AM31" s="155"/>
      <c r="AN31" s="156"/>
      <c r="AO31" s="4">
        <f t="shared" si="2"/>
        <v>0</v>
      </c>
      <c r="AS31" s="158"/>
      <c r="AW31" s="142">
        <f>IF(A31=TRUE,IF(OR(U30="",AC30=""),1,0),0)</f>
        <v>0</v>
      </c>
    </row>
    <row r="32" spans="1:97" ht="18" customHeight="1">
      <c r="A32" s="182" t="b">
        <v>0</v>
      </c>
      <c r="B32" s="181">
        <f>IF(A32=TRUE,IF(C32=1,1,0),10)</f>
        <v>10</v>
      </c>
      <c r="C32" s="181">
        <f>IF(T32&lt;=AF32,1,0)</f>
        <v>0</v>
      </c>
      <c r="G32" s="194">
        <v>4.5</v>
      </c>
      <c r="H32" s="194">
        <v>4.5</v>
      </c>
      <c r="I32" s="194" cm="1">
        <f t="array" ref="I32">INDEX(地域別U値の範囲,ROW()-17,地域番号)</f>
        <v>4.5</v>
      </c>
      <c r="J32" s="4"/>
      <c r="K32" s="429"/>
      <c r="L32" s="430"/>
      <c r="M32" s="430"/>
      <c r="N32" s="431"/>
      <c r="O32" s="25" t="str">
        <f t="shared" si="0"/>
        <v>□</v>
      </c>
      <c r="P32" s="21" t="s">
        <v>134</v>
      </c>
      <c r="Q32" s="12"/>
      <c r="R32" s="12"/>
      <c r="S32" s="12"/>
      <c r="T32" s="77">
        <f>I32</f>
        <v>4.5</v>
      </c>
      <c r="U32" s="432"/>
      <c r="V32" s="433"/>
      <c r="W32" s="433"/>
      <c r="X32" s="433"/>
      <c r="Y32" s="433"/>
      <c r="Z32" s="433"/>
      <c r="AA32" s="433"/>
      <c r="AB32" s="434"/>
      <c r="AC32" s="435"/>
      <c r="AD32" s="436"/>
      <c r="AE32" s="437"/>
      <c r="AF32" s="438"/>
      <c r="AG32" s="436"/>
      <c r="AH32" s="437"/>
      <c r="AI32" s="20"/>
      <c r="AJ32" s="62"/>
      <c r="AK32" s="22"/>
      <c r="AM32" s="155"/>
      <c r="AN32" s="156"/>
      <c r="AO32" s="4">
        <f t="shared" si="2"/>
        <v>0</v>
      </c>
      <c r="AS32" s="158"/>
      <c r="AW32" s="142">
        <f>IF(A32=TRUE,IF(OR(U32="",AC32=""),1,0),0)</f>
        <v>0</v>
      </c>
    </row>
    <row r="33" spans="1:49" ht="18" customHeight="1">
      <c r="A33" s="182" t="b">
        <v>0</v>
      </c>
      <c r="G33" s="194"/>
      <c r="H33" s="194"/>
      <c r="I33" s="194"/>
      <c r="J33" s="4"/>
      <c r="K33" s="130"/>
      <c r="L33" s="131"/>
      <c r="M33" s="131"/>
      <c r="N33" s="132"/>
      <c r="O33" s="49" t="str">
        <f>IF(A33=TRUE,"■","□")</f>
        <v>□</v>
      </c>
      <c r="P33" s="274" t="s">
        <v>174</v>
      </c>
      <c r="Q33" s="274"/>
      <c r="R33" s="381" t="str">
        <f>IF(A33=FALSE,IF(OR(A34=TRUE,A35=TRUE),"","未選択！"),IF(OR(A34=TRUE,A35=TRUE),"下記は選択不要",""))</f>
        <v>未選択！</v>
      </c>
      <c r="S33" s="381"/>
      <c r="T33" s="382"/>
      <c r="U33" s="252" t="s">
        <v>136</v>
      </c>
      <c r="V33" s="253"/>
      <c r="W33" s="253"/>
      <c r="X33" s="253"/>
      <c r="Y33" s="253"/>
      <c r="Z33" s="197" t="str">
        <f>IF(OR(AW34&gt;0,AW35&gt;0),"製品名,厚 入力！","")</f>
        <v/>
      </c>
      <c r="AA33" s="197"/>
      <c r="AB33" s="198"/>
      <c r="AC33" s="134" t="s">
        <v>137</v>
      </c>
      <c r="AD33" s="133"/>
      <c r="AE33" s="135" t="s">
        <v>138</v>
      </c>
      <c r="AF33" s="136" t="s">
        <v>139</v>
      </c>
      <c r="AG33" s="381" t="str">
        <f>IF(A33=FALSE,IF(OR(A34=TRUE,A35=TRUE),IF(AF34="","未入力！",""),""),"")</f>
        <v/>
      </c>
      <c r="AH33" s="382"/>
      <c r="AI33" s="18"/>
      <c r="AJ33" s="61"/>
      <c r="AK33" s="19"/>
      <c r="AM33" s="155">
        <f>IF(A33=FALSE,IF(OR(A34=TRUE,A35=TRUE),0,1),IF(OR(A34=TRUE,A35=TRUE),1,0))</f>
        <v>1</v>
      </c>
      <c r="AN33" s="156"/>
      <c r="AO33" s="4">
        <f>IF(A33=TRUE,1,0)</f>
        <v>0</v>
      </c>
      <c r="AQ33" s="4">
        <f>IF(OR(AO33=1,AO34=1,AO35=1),1,0)</f>
        <v>0</v>
      </c>
      <c r="AS33" s="158"/>
      <c r="AW33" s="142"/>
    </row>
    <row r="34" spans="1:49" ht="18" customHeight="1">
      <c r="A34" s="182" t="b">
        <v>0</v>
      </c>
      <c r="B34" s="181">
        <f>IF(A34=TRUE,IF(C34=1,1,0),10)</f>
        <v>10</v>
      </c>
      <c r="C34" s="181">
        <f>IF(T34&lt;=AF34,1,0)</f>
        <v>0</v>
      </c>
      <c r="D34" s="181">
        <f>IF(AJ34="■",1,0)</f>
        <v>0</v>
      </c>
      <c r="G34" s="194">
        <v>3.3</v>
      </c>
      <c r="H34" s="194">
        <v>3.3</v>
      </c>
      <c r="I34" s="194" cm="1">
        <f t="array" ref="I34">INDEX(地域別U値の範囲,ROW()-17,地域番号)</f>
        <v>3.3</v>
      </c>
      <c r="J34" s="4"/>
      <c r="K34" s="275" t="s">
        <v>34</v>
      </c>
      <c r="L34" s="276"/>
      <c r="M34" s="276"/>
      <c r="N34" s="277"/>
      <c r="O34" s="24" t="str">
        <f>IF(A34=TRUE,"■","□")</f>
        <v>□</v>
      </c>
      <c r="P34" s="11" t="s">
        <v>132</v>
      </c>
      <c r="T34" s="76">
        <f>I34</f>
        <v>3.3</v>
      </c>
      <c r="U34" s="418"/>
      <c r="V34" s="419"/>
      <c r="W34" s="419"/>
      <c r="X34" s="419"/>
      <c r="Y34" s="419"/>
      <c r="Z34" s="419"/>
      <c r="AA34" s="419"/>
      <c r="AB34" s="420"/>
      <c r="AC34" s="421"/>
      <c r="AD34" s="258"/>
      <c r="AE34" s="259"/>
      <c r="AF34" s="257"/>
      <c r="AG34" s="258"/>
      <c r="AH34" s="259"/>
      <c r="AI34" s="24" t="str">
        <f>IF(A33=TRUE,"■",IF(OR(A34=TRUE,A35=TRUE),"□","■"))</f>
        <v>■</v>
      </c>
      <c r="AJ34" s="63" t="str">
        <f>IF(A33=FALSE,IF(OR(B34=0,B35=0),"□",IF(OR(B34=1,B35=1),"■","□")),"□")</f>
        <v>□</v>
      </c>
      <c r="AK34" s="19" t="str">
        <f>IF(A33=FALSE,IF(OR(B34=0,B35=0),"■","□"),"□")</f>
        <v>□</v>
      </c>
      <c r="AM34" s="155">
        <f>IF(A33=FALSE,IF(OR(A34=TRUE,A35=TRUE),IF(AF34="",1,0),0),0)</f>
        <v>0</v>
      </c>
      <c r="AN34" s="156"/>
      <c r="AO34" s="4">
        <f t="shared" ref="AO34:AO39" si="3">IF(A34=TRUE,1,0)</f>
        <v>0</v>
      </c>
      <c r="AS34" s="158">
        <f>IF(AK34="■",100,0)</f>
        <v>0</v>
      </c>
      <c r="AW34" s="142">
        <f>IF(A34=TRUE,IF(OR(U34="",AC34=""),1,0),0)</f>
        <v>0</v>
      </c>
    </row>
    <row r="35" spans="1:49" ht="18" customHeight="1">
      <c r="A35" s="182" t="b">
        <v>0</v>
      </c>
      <c r="B35" s="181">
        <f>IF(A35=TRUE,IF(C35=1,1,0),10)</f>
        <v>10</v>
      </c>
      <c r="C35" s="181">
        <f>IF(T35&lt;=AF34,1,0)</f>
        <v>0</v>
      </c>
      <c r="G35" s="194">
        <v>3.3</v>
      </c>
      <c r="H35" s="194">
        <v>3.3</v>
      </c>
      <c r="I35" s="194" cm="1">
        <f t="array" ref="I35">INDEX(地域別U値の範囲,ROW()-17,地域番号)</f>
        <v>3.3</v>
      </c>
      <c r="J35" s="4"/>
      <c r="K35" s="284" t="s">
        <v>140</v>
      </c>
      <c r="L35" s="285"/>
      <c r="M35" s="285"/>
      <c r="N35" s="286"/>
      <c r="O35" s="25" t="str">
        <f>IF(A35=TRUE,"■","□")</f>
        <v>□</v>
      </c>
      <c r="P35" s="21" t="s">
        <v>133</v>
      </c>
      <c r="Q35" s="12"/>
      <c r="R35" s="12"/>
      <c r="S35" s="12"/>
      <c r="T35" s="77">
        <f>I35</f>
        <v>3.3</v>
      </c>
      <c r="U35" s="422"/>
      <c r="V35" s="423"/>
      <c r="W35" s="423"/>
      <c r="X35" s="423"/>
      <c r="Y35" s="423"/>
      <c r="Z35" s="423"/>
      <c r="AA35" s="423"/>
      <c r="AB35" s="424"/>
      <c r="AC35" s="245"/>
      <c r="AD35" s="246"/>
      <c r="AE35" s="247"/>
      <c r="AF35" s="35"/>
      <c r="AG35" s="35"/>
      <c r="AH35" s="137"/>
      <c r="AI35" s="20"/>
      <c r="AJ35" s="62"/>
      <c r="AK35" s="22"/>
      <c r="AM35" s="155"/>
      <c r="AN35" s="156"/>
      <c r="AO35" s="4">
        <f t="shared" si="3"/>
        <v>0</v>
      </c>
      <c r="AS35" s="158"/>
      <c r="AW35" s="142">
        <f>IF(A35=TRUE,IF(OR(U34="",AC34=""),1,0),0)</f>
        <v>0</v>
      </c>
    </row>
    <row r="36" spans="1:49" ht="18" customHeight="1">
      <c r="A36" s="182" t="b">
        <v>0</v>
      </c>
      <c r="G36" s="194"/>
      <c r="H36" s="194"/>
      <c r="I36" s="194"/>
      <c r="J36" s="4"/>
      <c r="K36" s="278" t="s">
        <v>37</v>
      </c>
      <c r="L36" s="279"/>
      <c r="M36" s="279"/>
      <c r="N36" s="280"/>
      <c r="O36" s="49" t="str">
        <f>IF(A36=TRUE,"■","□")</f>
        <v>□</v>
      </c>
      <c r="P36" s="274" t="s">
        <v>174</v>
      </c>
      <c r="Q36" s="274"/>
      <c r="R36" s="381" t="str">
        <f>IF(A36=FALSE,IF(OR(A37=TRUE,A38=TRUE,A39=TRUE),"","未選択！"),IF(OR(A37=TRUE,A38=TRUE,A39=TRUE),"下記は選択不要！",""))</f>
        <v>未選択！</v>
      </c>
      <c r="S36" s="381"/>
      <c r="T36" s="382"/>
      <c r="U36" s="252" t="s">
        <v>136</v>
      </c>
      <c r="V36" s="253"/>
      <c r="W36" s="253"/>
      <c r="X36" s="253"/>
      <c r="Y36" s="253"/>
      <c r="Z36" s="197" t="str">
        <f>IF(OR(AW37&gt;0,AW38&gt;0,AW39&gt;0),"製品名,厚 入力！","")</f>
        <v/>
      </c>
      <c r="AA36" s="197"/>
      <c r="AB36" s="198"/>
      <c r="AC36" s="38" t="s">
        <v>137</v>
      </c>
      <c r="AD36" s="37"/>
      <c r="AE36" s="39" t="s">
        <v>138</v>
      </c>
      <c r="AF36" s="40" t="s">
        <v>139</v>
      </c>
      <c r="AG36" s="381" t="str">
        <f>IF(A36=FALSE,IF(OR(A37=TRUE,A38=TRUE),IF(AF37="","未入力！",IF(A39=TRUE,IF(AF39="","未入力！",""),"")),IF(A39=TRUE,IF(AF39="","未入力！",""),"")),"")</f>
        <v/>
      </c>
      <c r="AH36" s="382"/>
      <c r="AI36" s="16"/>
      <c r="AJ36" s="60"/>
      <c r="AK36" s="17"/>
      <c r="AM36" s="155">
        <f>IF(A36=FALSE,IF(OR(A37=TRUE,A38=TRUE,A39=TRUE),0,1),IF(OR(A37=TRUE,A38=TRUE,A39=TRUE),1,0))</f>
        <v>1</v>
      </c>
      <c r="AN36" s="156"/>
      <c r="AO36" s="4">
        <f t="shared" si="3"/>
        <v>0</v>
      </c>
      <c r="AQ36" s="4">
        <f>IF(OR(AO36=1,AO37=1,AO38=1,AO39=1),1,0)</f>
        <v>0</v>
      </c>
      <c r="AS36" s="158"/>
      <c r="AW36" s="142"/>
    </row>
    <row r="37" spans="1:49" ht="18" customHeight="1">
      <c r="A37" s="182" t="b">
        <v>0</v>
      </c>
      <c r="B37" s="181">
        <f>IF(A37=TRUE,IF(C37=1,1,0),10)</f>
        <v>10</v>
      </c>
      <c r="C37" s="181">
        <f>IF(T37&lt;=AF37,1,0)</f>
        <v>0</v>
      </c>
      <c r="D37" s="181">
        <f>IF(AJ37="■",1,0)</f>
        <v>0</v>
      </c>
      <c r="G37" s="194">
        <v>3.5</v>
      </c>
      <c r="H37" s="194">
        <v>3.5</v>
      </c>
      <c r="I37" s="194" cm="1">
        <f t="array" ref="I37">INDEX(地域別U値の範囲,ROW()-17,地域番号)</f>
        <v>3.5</v>
      </c>
      <c r="J37" s="4"/>
      <c r="K37" s="275" t="s">
        <v>38</v>
      </c>
      <c r="L37" s="276"/>
      <c r="M37" s="276"/>
      <c r="N37" s="277"/>
      <c r="O37" s="24" t="str">
        <f t="shared" si="0"/>
        <v>□</v>
      </c>
      <c r="P37" s="11" t="s">
        <v>132</v>
      </c>
      <c r="T37" s="76">
        <f>I37</f>
        <v>3.5</v>
      </c>
      <c r="U37" s="411"/>
      <c r="V37" s="412"/>
      <c r="W37" s="412"/>
      <c r="X37" s="412"/>
      <c r="Y37" s="412"/>
      <c r="Z37" s="412"/>
      <c r="AA37" s="412"/>
      <c r="AB37" s="413"/>
      <c r="AC37" s="421"/>
      <c r="AD37" s="258"/>
      <c r="AE37" s="259"/>
      <c r="AF37" s="257"/>
      <c r="AG37" s="258"/>
      <c r="AH37" s="259"/>
      <c r="AI37" s="24" t="str">
        <f>IF(A36=TRUE,"■",IF(OR(A37=TRUE,A38=TRUE,A39=TRUE),"□","■"))</f>
        <v>■</v>
      </c>
      <c r="AJ37" s="63" t="str">
        <f>IF(A36=FALSE,IF(OR(B37=0,B38=0,B39=0),"□",IF(OR(B37=1,B38=1,B39=1),"■","□")),"□")</f>
        <v>□</v>
      </c>
      <c r="AK37" s="19" t="str">
        <f>IF(A36=FALSE,IF(OR(B37=0,B38=0,B39=0),"■","□"),"□")</f>
        <v>□</v>
      </c>
      <c r="AM37" s="155">
        <f>IF(A36=FALSE,IF(OR(A37=TRUE,A38=TRUE),IF(AF37="",1,IF(A39=TRUE,IF(AF39="",1,0),0)),IF(A39=TRUE,IF(AF39="",1,0),0)),0)</f>
        <v>0</v>
      </c>
      <c r="AN37" s="156"/>
      <c r="AO37" s="4">
        <f t="shared" si="3"/>
        <v>0</v>
      </c>
      <c r="AS37" s="158">
        <f>IF(AK37="■",100,0)</f>
        <v>0</v>
      </c>
      <c r="AW37" s="142">
        <f>IF(A37=TRUE,IF(OR(U37="",AC37=""),1,0),0)</f>
        <v>0</v>
      </c>
    </row>
    <row r="38" spans="1:49" ht="18" customHeight="1">
      <c r="A38" s="182" t="b">
        <v>0</v>
      </c>
      <c r="B38" s="181">
        <f>IF(A38=TRUE,IF(C38=1,1,0),10)</f>
        <v>10</v>
      </c>
      <c r="C38" s="181">
        <f>IF(T38&lt;=AF37,1,0)</f>
        <v>0</v>
      </c>
      <c r="G38" s="194">
        <v>3.5</v>
      </c>
      <c r="H38" s="194">
        <v>3.5</v>
      </c>
      <c r="I38" s="194" cm="1">
        <f t="array" ref="I38">INDEX(地域別U値の範囲,ROW()-17,地域番号)</f>
        <v>3.5</v>
      </c>
      <c r="J38" s="4"/>
      <c r="K38" s="275"/>
      <c r="L38" s="276"/>
      <c r="M38" s="276"/>
      <c r="N38" s="277"/>
      <c r="O38" s="24" t="str">
        <f t="shared" si="0"/>
        <v>□</v>
      </c>
      <c r="P38" s="112" t="s">
        <v>133</v>
      </c>
      <c r="T38" s="76">
        <f>I38</f>
        <v>3.5</v>
      </c>
      <c r="U38" s="414"/>
      <c r="V38" s="415"/>
      <c r="W38" s="415"/>
      <c r="X38" s="415"/>
      <c r="Y38" s="415"/>
      <c r="Z38" s="415"/>
      <c r="AA38" s="415"/>
      <c r="AB38" s="416"/>
      <c r="AC38" s="425"/>
      <c r="AD38" s="261"/>
      <c r="AE38" s="262"/>
      <c r="AF38" s="260"/>
      <c r="AG38" s="261"/>
      <c r="AH38" s="262"/>
      <c r="AI38" s="18"/>
      <c r="AJ38" s="61"/>
      <c r="AK38" s="19"/>
      <c r="AM38" s="155"/>
      <c r="AN38" s="156"/>
      <c r="AO38" s="4">
        <f t="shared" si="3"/>
        <v>0</v>
      </c>
      <c r="AS38" s="158"/>
      <c r="AW38" s="142">
        <f>IF(A38=TRUE,IF(OR(U37="",AC37=""),1,0),0)</f>
        <v>0</v>
      </c>
    </row>
    <row r="39" spans="1:49" ht="18" customHeight="1">
      <c r="A39" s="182" t="b">
        <v>0</v>
      </c>
      <c r="B39" s="181">
        <f>IF(A39=TRUE,IF(C39=1,1,0),10)</f>
        <v>10</v>
      </c>
      <c r="C39" s="181">
        <f>IF(T39&lt;=AF39,1,0)</f>
        <v>0</v>
      </c>
      <c r="G39" s="194">
        <v>3.5</v>
      </c>
      <c r="H39" s="194">
        <v>3.5</v>
      </c>
      <c r="I39" s="194" cm="1">
        <f t="array" ref="I39">INDEX(地域別U値の範囲,ROW()-17,地域番号)</f>
        <v>3.5</v>
      </c>
      <c r="J39" s="4"/>
      <c r="K39" s="287" t="s">
        <v>200</v>
      </c>
      <c r="L39" s="288"/>
      <c r="M39" s="288"/>
      <c r="N39" s="289"/>
      <c r="O39" s="25" t="str">
        <f t="shared" si="0"/>
        <v>□</v>
      </c>
      <c r="P39" s="21" t="s">
        <v>134</v>
      </c>
      <c r="Q39" s="12"/>
      <c r="R39" s="12"/>
      <c r="S39" s="12"/>
      <c r="T39" s="77">
        <f>I39</f>
        <v>3.5</v>
      </c>
      <c r="U39" s="407"/>
      <c r="V39" s="408"/>
      <c r="W39" s="408"/>
      <c r="X39" s="408"/>
      <c r="Y39" s="408"/>
      <c r="Z39" s="408"/>
      <c r="AA39" s="408"/>
      <c r="AB39" s="409"/>
      <c r="AC39" s="410"/>
      <c r="AD39" s="240"/>
      <c r="AE39" s="241"/>
      <c r="AF39" s="239"/>
      <c r="AG39" s="240"/>
      <c r="AH39" s="241"/>
      <c r="AI39" s="20"/>
      <c r="AJ39" s="62"/>
      <c r="AK39" s="22"/>
      <c r="AM39" s="155"/>
      <c r="AN39" s="156"/>
      <c r="AO39" s="4">
        <f t="shared" si="3"/>
        <v>0</v>
      </c>
      <c r="AS39" s="158"/>
      <c r="AW39" s="142">
        <f>IF(A39=TRUE,IF(OR(U39="",AC39=""),1,0),0)</f>
        <v>0</v>
      </c>
    </row>
    <row r="40" spans="1:49" ht="18" customHeight="1">
      <c r="A40" s="182" t="b">
        <v>0</v>
      </c>
      <c r="G40" s="194"/>
      <c r="H40" s="194"/>
      <c r="I40" s="194"/>
      <c r="J40" s="4"/>
      <c r="K40" s="278" t="s">
        <v>37</v>
      </c>
      <c r="L40" s="279"/>
      <c r="M40" s="279"/>
      <c r="N40" s="280"/>
      <c r="O40" s="49" t="str">
        <f>IF(A40=TRUE,"■","□")</f>
        <v>□</v>
      </c>
      <c r="P40" s="417" t="s">
        <v>174</v>
      </c>
      <c r="Q40" s="417"/>
      <c r="R40" s="381" t="str">
        <f>IF(A40=FALSE,IF(OR(A41=TRUE,A42=TRUE),"","未選択！"),IF(OR(A41=TRUE,A42=TRUE),"下記は選択不要！",""))</f>
        <v>未選択！</v>
      </c>
      <c r="S40" s="381"/>
      <c r="T40" s="382"/>
      <c r="U40" s="252" t="s">
        <v>136</v>
      </c>
      <c r="V40" s="253"/>
      <c r="W40" s="253"/>
      <c r="X40" s="253"/>
      <c r="Y40" s="253"/>
      <c r="Z40" s="197" t="str">
        <f>IF(OR(AW41&gt;0,AW42&gt;0),"製品名,厚 入力！","")</f>
        <v/>
      </c>
      <c r="AA40" s="197"/>
      <c r="AB40" s="198"/>
      <c r="AC40" s="38" t="s">
        <v>137</v>
      </c>
      <c r="AD40" s="37"/>
      <c r="AE40" s="39" t="s">
        <v>138</v>
      </c>
      <c r="AF40" s="40" t="s">
        <v>139</v>
      </c>
      <c r="AG40" s="381" t="str">
        <f>IF(A40=FALSE,IF(OR(A41=TRUE,A42=TRUE),IF(AF41="","未入力！",""),""),"")</f>
        <v/>
      </c>
      <c r="AH40" s="382"/>
      <c r="AI40" s="23"/>
      <c r="AJ40" s="60"/>
      <c r="AK40" s="17"/>
      <c r="AM40" s="155">
        <f>IF(A40=FALSE,IF(OR(A41=TRUE,A42=TRUE),0,1),IF(OR(A41=TRUE,A42=TRUE),1,0))</f>
        <v>1</v>
      </c>
      <c r="AN40" s="156"/>
      <c r="AO40" s="4">
        <f>IF(A40=TRUE,1,0)</f>
        <v>0</v>
      </c>
      <c r="AQ40" s="4">
        <f>IF(OR(AO40=1,AO41=1,AO42=1),1,0)</f>
        <v>0</v>
      </c>
      <c r="AS40" s="158"/>
      <c r="AW40" s="142"/>
    </row>
    <row r="41" spans="1:49" ht="18" customHeight="1">
      <c r="A41" s="182" t="b">
        <v>0</v>
      </c>
      <c r="B41" s="181">
        <f>IF(A41=TRUE,IF(C41=1,1,0),10)</f>
        <v>10</v>
      </c>
      <c r="C41" s="181">
        <f>IF(T41&lt;=AF41,1,0)</f>
        <v>0</v>
      </c>
      <c r="D41" s="181">
        <f>IF(AJ41="■",1,0)</f>
        <v>0</v>
      </c>
      <c r="G41" s="194">
        <v>1.2</v>
      </c>
      <c r="H41" s="194">
        <v>1.2</v>
      </c>
      <c r="I41" s="194" cm="1">
        <f t="array" ref="I41">INDEX(地域別U値の範囲,ROW()-17,地域番号)</f>
        <v>1.2</v>
      </c>
      <c r="J41" s="4"/>
      <c r="K41" s="275" t="s">
        <v>38</v>
      </c>
      <c r="L41" s="276"/>
      <c r="M41" s="276"/>
      <c r="N41" s="277"/>
      <c r="O41" s="51" t="str">
        <f>IF(A41=TRUE,"■","□")</f>
        <v>□</v>
      </c>
      <c r="P41" s="52" t="s">
        <v>132</v>
      </c>
      <c r="Q41" s="53"/>
      <c r="R41" s="53"/>
      <c r="S41" s="53"/>
      <c r="T41" s="78">
        <f>I41</f>
        <v>1.2</v>
      </c>
      <c r="U41" s="263"/>
      <c r="V41" s="264"/>
      <c r="W41" s="264"/>
      <c r="X41" s="264"/>
      <c r="Y41" s="264"/>
      <c r="Z41" s="264"/>
      <c r="AA41" s="264"/>
      <c r="AB41" s="265"/>
      <c r="AC41" s="269"/>
      <c r="AD41" s="243"/>
      <c r="AE41" s="244"/>
      <c r="AF41" s="242"/>
      <c r="AG41" s="243"/>
      <c r="AH41" s="244"/>
      <c r="AI41" s="24" t="str">
        <f>IF(A40=TRUE,"■",IF(OR(A41=TRUE,A42=TRUE),"□","■"))</f>
        <v>■</v>
      </c>
      <c r="AJ41" s="63" t="str">
        <f>IF(A40=FALSE,IF(OR(B41=0,B42=0),"□",IF(OR(B41=1,B42=1),"■","□")),"□")</f>
        <v>□</v>
      </c>
      <c r="AK41" s="19" t="str">
        <f>IF(A40=FALSE,IF(OR(B41=0,B42=0),"■","□"),"□")</f>
        <v>□</v>
      </c>
      <c r="AM41" s="155">
        <f>IF(A40=FALSE,IF(OR(A41=TRUE,A42=TRUE),IF(AF41="",1,0),0),0)</f>
        <v>0</v>
      </c>
      <c r="AN41" s="156"/>
      <c r="AO41" s="4">
        <f t="shared" ref="AO41:AO42" si="4">IF(A41=TRUE,1,0)</f>
        <v>0</v>
      </c>
      <c r="AS41" s="158">
        <f>IF(AK41="■",100,0)</f>
        <v>0</v>
      </c>
      <c r="AW41" s="142">
        <f>IF(A41=TRUE,IF(OR(U41="",AC41=""),1,0),0)</f>
        <v>0</v>
      </c>
    </row>
    <row r="42" spans="1:49" ht="18" customHeight="1" thickBot="1">
      <c r="A42" s="182" t="b">
        <v>0</v>
      </c>
      <c r="B42" s="181">
        <f>IF(A42=TRUE,IF(C42=1,1,0),10)</f>
        <v>10</v>
      </c>
      <c r="C42" s="181">
        <f>IF(T42&lt;=AF41,1,0)</f>
        <v>0</v>
      </c>
      <c r="G42" s="194">
        <v>1.2</v>
      </c>
      <c r="H42" s="194">
        <v>1.2</v>
      </c>
      <c r="I42" s="194" cm="1">
        <f t="array" ref="I42">INDEX(地域別U値の範囲,ROW()-17,地域番号)</f>
        <v>1.2</v>
      </c>
      <c r="J42" s="4"/>
      <c r="K42" s="281" t="s">
        <v>199</v>
      </c>
      <c r="L42" s="282"/>
      <c r="M42" s="282"/>
      <c r="N42" s="283"/>
      <c r="O42" s="25" t="str">
        <f>IF(A42=TRUE,"■","□")</f>
        <v>□</v>
      </c>
      <c r="P42" s="21" t="s">
        <v>133</v>
      </c>
      <c r="Q42" s="12"/>
      <c r="R42" s="12"/>
      <c r="S42" s="12"/>
      <c r="T42" s="77">
        <f>I42</f>
        <v>1.2</v>
      </c>
      <c r="U42" s="54"/>
      <c r="V42" s="55"/>
      <c r="W42" s="55"/>
      <c r="X42" s="55"/>
      <c r="Y42" s="55"/>
      <c r="Z42" s="55"/>
      <c r="AA42" s="55"/>
      <c r="AB42" s="56"/>
      <c r="AC42" s="291"/>
      <c r="AD42" s="292"/>
      <c r="AE42" s="293"/>
      <c r="AF42" s="304"/>
      <c r="AG42" s="292"/>
      <c r="AH42" s="293"/>
      <c r="AI42" s="20"/>
      <c r="AJ42" s="62"/>
      <c r="AK42" s="22"/>
      <c r="AM42" s="155">
        <f>AW43</f>
        <v>0</v>
      </c>
      <c r="AN42" s="156"/>
      <c r="AO42" s="4">
        <f t="shared" si="4"/>
        <v>0</v>
      </c>
      <c r="AS42" s="158"/>
      <c r="AW42" s="142">
        <f>IF(A42=TRUE,IF(OR(U41="",AC41=""),1,0),0)</f>
        <v>0</v>
      </c>
    </row>
    <row r="43" spans="1:49" ht="18" customHeight="1" thickBot="1">
      <c r="D43" s="181">
        <f>SUM(D18:D42)</f>
        <v>0</v>
      </c>
      <c r="I43" s="194"/>
      <c r="J43" s="4"/>
      <c r="K43" s="290" t="s">
        <v>41</v>
      </c>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M43" s="162">
        <f>AS43</f>
        <v>0</v>
      </c>
      <c r="AN43" s="157"/>
      <c r="AQ43" s="4">
        <f>SUM(AQ18:AQ42)</f>
        <v>0</v>
      </c>
      <c r="AS43" s="160">
        <f>SUM(AS18:AS42)</f>
        <v>0</v>
      </c>
      <c r="AU43" s="4" t="str">
        <f>IF(AQ43&lt;6,"未選択の部位があります！",IF(AS43&gt;=100,"不適箇所部位があります！",""))</f>
        <v>未選択の部位があります！</v>
      </c>
      <c r="AW43" s="161">
        <f>SUM(AW18:AW42)</f>
        <v>0</v>
      </c>
    </row>
    <row r="44" spans="1:49" ht="20.25" customHeight="1" thickBot="1">
      <c r="J44" s="4"/>
      <c r="K44" s="374">
        <v>2</v>
      </c>
      <c r="L44" s="296" t="s">
        <v>42</v>
      </c>
      <c r="M44" s="296"/>
      <c r="N44" s="296"/>
      <c r="O44" s="296"/>
      <c r="P44" s="296"/>
      <c r="Q44" s="296"/>
      <c r="R44" s="296"/>
      <c r="S44" s="266" t="s">
        <v>194</v>
      </c>
      <c r="T44" s="267"/>
      <c r="U44" s="267"/>
      <c r="V44" s="267"/>
      <c r="W44" s="267"/>
      <c r="X44" s="267"/>
      <c r="Y44" s="267"/>
      <c r="Z44" s="267"/>
      <c r="AA44" s="267"/>
      <c r="AB44" s="267"/>
      <c r="AC44" s="267"/>
      <c r="AD44" s="267"/>
      <c r="AE44" s="267"/>
      <c r="AF44" s="267"/>
      <c r="AG44" s="267"/>
      <c r="AH44" s="267"/>
      <c r="AI44" s="267"/>
      <c r="AJ44" s="267"/>
      <c r="AK44" s="267"/>
      <c r="AM44" s="163">
        <f>SUM(AM16:AM43)</f>
        <v>7</v>
      </c>
      <c r="AN44" s="149"/>
    </row>
    <row r="45" spans="1:49" ht="20.25" thickBot="1">
      <c r="J45" s="4"/>
      <c r="K45" s="374"/>
      <c r="L45" s="297" t="s">
        <v>43</v>
      </c>
      <c r="M45" s="297"/>
      <c r="N45" s="297"/>
      <c r="O45" s="297"/>
      <c r="P45" s="297"/>
      <c r="Q45" s="297"/>
      <c r="R45" s="297"/>
      <c r="S45" s="266"/>
      <c r="T45" s="267"/>
      <c r="U45" s="267"/>
      <c r="V45" s="267"/>
      <c r="W45" s="267"/>
      <c r="X45" s="267"/>
      <c r="Y45" s="267"/>
      <c r="Z45" s="267"/>
      <c r="AA45" s="267"/>
      <c r="AB45" s="267"/>
      <c r="AC45" s="267"/>
      <c r="AD45" s="267"/>
      <c r="AE45" s="267"/>
      <c r="AF45" s="267"/>
      <c r="AG45" s="267"/>
      <c r="AH45" s="267"/>
      <c r="AI45" s="267"/>
      <c r="AJ45" s="267"/>
      <c r="AK45" s="267"/>
    </row>
    <row r="46" spans="1:49" ht="19.5" thickBot="1">
      <c r="J46" s="4"/>
      <c r="L46" s="317" t="s">
        <v>44</v>
      </c>
      <c r="M46" s="317"/>
      <c r="N46" s="317"/>
      <c r="O46" s="317"/>
      <c r="P46" s="318" t="s">
        <v>189</v>
      </c>
      <c r="Q46" s="319"/>
      <c r="R46" s="319"/>
      <c r="S46" s="266"/>
      <c r="T46" s="267"/>
      <c r="U46" s="267"/>
      <c r="V46" s="267"/>
      <c r="W46" s="267"/>
      <c r="X46" s="267"/>
      <c r="Y46" s="267"/>
      <c r="Z46" s="267"/>
      <c r="AA46" s="267"/>
      <c r="AB46" s="267"/>
      <c r="AC46" s="267"/>
      <c r="AD46" s="267"/>
      <c r="AE46" s="267"/>
      <c r="AF46" s="267"/>
      <c r="AG46" s="267"/>
      <c r="AH46" s="267"/>
      <c r="AI46" s="267"/>
      <c r="AJ46" s="267"/>
      <c r="AK46" s="267"/>
      <c r="AM46" s="141" t="s">
        <v>177</v>
      </c>
      <c r="AN46" s="146"/>
      <c r="AO46" s="146"/>
      <c r="AP46" s="146"/>
      <c r="AQ46" s="149"/>
    </row>
    <row r="47" spans="1:49">
      <c r="J47" s="4"/>
      <c r="K47" s="272" t="str">
        <f>IF(AM59&gt;0,"下記の内容を修正してください！","")</f>
        <v>下記の内容を修正してください！</v>
      </c>
      <c r="L47" s="272"/>
      <c r="M47" s="272"/>
      <c r="N47" s="272"/>
      <c r="O47" s="272"/>
      <c r="P47" s="272"/>
      <c r="Q47" s="272"/>
      <c r="R47" s="273"/>
      <c r="S47" s="166"/>
      <c r="T47" s="167"/>
      <c r="U47" s="268" t="str">
        <f>IF(AZ57&gt;0,"窓またはドアの熱還流率が不適です。","")</f>
        <v/>
      </c>
      <c r="V47" s="268"/>
      <c r="W47" s="268"/>
      <c r="X47" s="268"/>
      <c r="Y47" s="268"/>
      <c r="Z47" s="268"/>
      <c r="AA47" s="268"/>
      <c r="AB47" s="268"/>
      <c r="AC47" s="268"/>
      <c r="AD47" s="268"/>
      <c r="AE47" s="268"/>
      <c r="AF47" s="268"/>
      <c r="AG47" s="268"/>
      <c r="AH47" s="167"/>
      <c r="AI47" s="167"/>
      <c r="AJ47" s="167"/>
      <c r="AK47" s="167"/>
      <c r="AM47" s="142"/>
    </row>
    <row r="48" spans="1:49" ht="18.75" customHeight="1">
      <c r="J48" s="4"/>
      <c r="K48" s="250" t="s">
        <v>141</v>
      </c>
      <c r="L48" s="254" t="s">
        <v>50</v>
      </c>
      <c r="M48" s="255"/>
      <c r="N48" s="256"/>
      <c r="O48" s="305" t="s">
        <v>53</v>
      </c>
      <c r="P48" s="306"/>
      <c r="Q48" s="306"/>
      <c r="R48" s="306"/>
      <c r="S48" s="306"/>
      <c r="T48" s="306"/>
      <c r="U48" s="306"/>
      <c r="V48" s="306"/>
      <c r="W48" s="306"/>
      <c r="X48" s="306"/>
      <c r="Y48" s="306"/>
      <c r="Z48" s="306"/>
      <c r="AA48" s="306"/>
      <c r="AB48" s="307"/>
      <c r="AC48" s="212" t="s">
        <v>193</v>
      </c>
      <c r="AD48" s="213"/>
      <c r="AE48" s="213"/>
      <c r="AF48" s="213"/>
      <c r="AG48" s="214"/>
      <c r="AH48" s="209" t="s">
        <v>27</v>
      </c>
      <c r="AI48" s="210"/>
      <c r="AJ48" s="210"/>
      <c r="AK48" s="211"/>
      <c r="AM48" s="142"/>
    </row>
    <row r="49" spans="1:61" ht="19.5" thickBot="1">
      <c r="J49" s="4"/>
      <c r="K49" s="250"/>
      <c r="L49" s="248" t="s">
        <v>51</v>
      </c>
      <c r="M49" s="248"/>
      <c r="N49" s="248"/>
      <c r="O49" s="308"/>
      <c r="P49" s="309"/>
      <c r="Q49" s="309"/>
      <c r="R49" s="309"/>
      <c r="S49" s="309"/>
      <c r="T49" s="309"/>
      <c r="U49" s="309"/>
      <c r="V49" s="309"/>
      <c r="W49" s="309"/>
      <c r="X49" s="309"/>
      <c r="Y49" s="309"/>
      <c r="Z49" s="309"/>
      <c r="AA49" s="309"/>
      <c r="AB49" s="310"/>
      <c r="AC49" s="215"/>
      <c r="AD49" s="216"/>
      <c r="AE49" s="216"/>
      <c r="AF49" s="216"/>
      <c r="AG49" s="217"/>
      <c r="AH49" s="229" t="s">
        <v>29</v>
      </c>
      <c r="AI49" s="314"/>
      <c r="AJ49" s="229" t="s">
        <v>30</v>
      </c>
      <c r="AK49" s="230"/>
      <c r="AM49" s="142"/>
    </row>
    <row r="50" spans="1:61" ht="19.5" thickBot="1">
      <c r="A50" s="183">
        <f>A5</f>
        <v>1</v>
      </c>
      <c r="B50" s="181" t="s">
        <v>191</v>
      </c>
      <c r="J50" s="4"/>
      <c r="K50" s="251"/>
      <c r="L50" s="249"/>
      <c r="M50" s="249"/>
      <c r="N50" s="249"/>
      <c r="O50" s="311"/>
      <c r="P50" s="312"/>
      <c r="Q50" s="312"/>
      <c r="R50" s="312"/>
      <c r="S50" s="312"/>
      <c r="T50" s="312"/>
      <c r="U50" s="312"/>
      <c r="V50" s="312"/>
      <c r="W50" s="312"/>
      <c r="X50" s="312"/>
      <c r="Y50" s="312"/>
      <c r="Z50" s="312"/>
      <c r="AA50" s="312"/>
      <c r="AB50" s="313"/>
      <c r="AC50" s="218"/>
      <c r="AD50" s="219"/>
      <c r="AE50" s="219"/>
      <c r="AF50" s="219"/>
      <c r="AG50" s="220"/>
      <c r="AH50" s="315"/>
      <c r="AI50" s="316"/>
      <c r="AJ50" s="231"/>
      <c r="AK50" s="232"/>
      <c r="AM50" s="142"/>
      <c r="AO50" s="150" t="s">
        <v>173</v>
      </c>
      <c r="AP50" s="146"/>
      <c r="AQ50" s="146"/>
      <c r="AR50" s="146" t="s">
        <v>171</v>
      </c>
      <c r="AS50" s="148"/>
      <c r="AT50" s="146"/>
      <c r="AU50" s="149"/>
      <c r="AZ50" s="150" t="s">
        <v>172</v>
      </c>
      <c r="BA50" s="146"/>
      <c r="BB50" s="149"/>
      <c r="BC50" s="149"/>
      <c r="BE50" s="141" t="s">
        <v>180</v>
      </c>
      <c r="BF50" s="146"/>
      <c r="BG50" s="146"/>
      <c r="BH50" s="146"/>
      <c r="BI50" s="149"/>
    </row>
    <row r="51" spans="1:61">
      <c r="B51" s="181" t="s">
        <v>192</v>
      </c>
      <c r="G51" s="183" t="s">
        <v>187</v>
      </c>
      <c r="H51" s="183">
        <v>3</v>
      </c>
      <c r="I51" s="183"/>
      <c r="J51" s="4"/>
      <c r="K51" s="389" t="s">
        <v>58</v>
      </c>
      <c r="L51" s="333"/>
      <c r="M51" s="334"/>
      <c r="N51" s="335"/>
      <c r="O51" s="392" t="s">
        <v>64</v>
      </c>
      <c r="P51" s="393"/>
      <c r="Q51" s="393"/>
      <c r="R51" s="393"/>
      <c r="S51" s="393"/>
      <c r="T51" s="393"/>
      <c r="U51" s="393"/>
      <c r="V51" s="393"/>
      <c r="W51" s="393"/>
      <c r="X51" s="270" t="str">
        <f>IF(BE52&gt;0,"製品名未入力！","")</f>
        <v>製品名未入力！</v>
      </c>
      <c r="Y51" s="270"/>
      <c r="Z51" s="270"/>
      <c r="AA51" s="270"/>
      <c r="AB51" s="271"/>
      <c r="AC51" s="28" t="s">
        <v>144</v>
      </c>
      <c r="AD51" s="221" t="str">
        <f>IF(AC52="","未入力！",IF(AZ52&gt;0,"不適",""))</f>
        <v>未入力！</v>
      </c>
      <c r="AE51" s="221"/>
      <c r="AF51" s="221"/>
      <c r="AG51" s="222"/>
      <c r="AH51" s="203" t="str">
        <f>IF(AC52="","□",IF(A52=1,"■","□"))</f>
        <v>□</v>
      </c>
      <c r="AI51" s="204"/>
      <c r="AJ51" s="301" t="str">
        <f>IF(AC52="","□",IF(A52=0,"■","□"))</f>
        <v>□</v>
      </c>
      <c r="AK51" s="302"/>
      <c r="AM51" s="142"/>
      <c r="AO51" s="142">
        <f>IF(AC52="",1,0)</f>
        <v>1</v>
      </c>
      <c r="AZ51" s="142"/>
      <c r="BE51" s="142"/>
    </row>
    <row r="52" spans="1:61">
      <c r="A52" s="181">
        <f>IF(N52&gt;=AC52,1,0)</f>
        <v>1</v>
      </c>
      <c r="G52" s="194">
        <v>1.9</v>
      </c>
      <c r="H52" s="194">
        <v>1.9</v>
      </c>
      <c r="I52" s="194" cm="1">
        <f t="array" ref="I52">INDEX(地域別UA範囲窓ドア,ROW()-51,地域番号)</f>
        <v>1.9</v>
      </c>
      <c r="J52" s="4"/>
      <c r="K52" s="390"/>
      <c r="L52" s="387" t="s">
        <v>143</v>
      </c>
      <c r="M52" s="388"/>
      <c r="N52" s="76">
        <f>I52</f>
        <v>1.9</v>
      </c>
      <c r="O52" s="399"/>
      <c r="P52" s="400"/>
      <c r="Q52" s="400"/>
      <c r="R52" s="400"/>
      <c r="S52" s="400"/>
      <c r="T52" s="400"/>
      <c r="U52" s="400"/>
      <c r="V52" s="400"/>
      <c r="W52" s="400"/>
      <c r="X52" s="400"/>
      <c r="Y52" s="400"/>
      <c r="Z52" s="400"/>
      <c r="AA52" s="400"/>
      <c r="AB52" s="401"/>
      <c r="AC52" s="223"/>
      <c r="AD52" s="224"/>
      <c r="AE52" s="224"/>
      <c r="AF52" s="224"/>
      <c r="AG52" s="225"/>
      <c r="AH52" s="205"/>
      <c r="AI52" s="206"/>
      <c r="AJ52" s="301"/>
      <c r="AK52" s="302"/>
      <c r="AM52" s="142"/>
      <c r="AO52" s="142"/>
      <c r="AZ52" s="142">
        <f>IF(AJ51="■",1,0)</f>
        <v>0</v>
      </c>
      <c r="BE52" s="142">
        <f>IF(O52="",1,0)</f>
        <v>1</v>
      </c>
    </row>
    <row r="53" spans="1:61">
      <c r="G53" s="194"/>
      <c r="H53" s="194"/>
      <c r="I53" s="194"/>
      <c r="J53" s="4"/>
      <c r="K53" s="391"/>
      <c r="L53" s="226"/>
      <c r="M53" s="227"/>
      <c r="N53" s="228"/>
      <c r="O53" s="402"/>
      <c r="P53" s="403"/>
      <c r="Q53" s="403"/>
      <c r="R53" s="403"/>
      <c r="S53" s="403"/>
      <c r="T53" s="403"/>
      <c r="U53" s="403"/>
      <c r="V53" s="403"/>
      <c r="W53" s="403"/>
      <c r="X53" s="403"/>
      <c r="Y53" s="403"/>
      <c r="Z53" s="403"/>
      <c r="AA53" s="403"/>
      <c r="AB53" s="404"/>
      <c r="AC53" s="226"/>
      <c r="AD53" s="227"/>
      <c r="AE53" s="227"/>
      <c r="AF53" s="227"/>
      <c r="AG53" s="228"/>
      <c r="AH53" s="207"/>
      <c r="AI53" s="208"/>
      <c r="AJ53" s="303"/>
      <c r="AK53" s="228"/>
      <c r="AM53" s="142"/>
      <c r="AO53" s="142"/>
      <c r="AZ53" s="142"/>
      <c r="BE53" s="142"/>
    </row>
    <row r="54" spans="1:61" ht="18.75" customHeight="1">
      <c r="G54" s="194"/>
      <c r="H54" s="194"/>
      <c r="I54" s="194"/>
      <c r="J54" s="4"/>
      <c r="K54" s="236" t="s">
        <v>60</v>
      </c>
      <c r="L54" s="333"/>
      <c r="M54" s="334"/>
      <c r="N54" s="335"/>
      <c r="O54" s="392" t="s">
        <v>64</v>
      </c>
      <c r="P54" s="393"/>
      <c r="Q54" s="393"/>
      <c r="R54" s="393"/>
      <c r="S54" s="393"/>
      <c r="T54" s="393"/>
      <c r="U54" s="393"/>
      <c r="V54" s="393"/>
      <c r="W54" s="393"/>
      <c r="X54" s="270" t="str">
        <f>IF(BE55&gt;0,"製品名未入力！","")</f>
        <v>製品名未入力！</v>
      </c>
      <c r="Y54" s="270"/>
      <c r="Z54" s="270"/>
      <c r="AA54" s="270"/>
      <c r="AB54" s="271"/>
      <c r="AC54" s="28" t="s">
        <v>144</v>
      </c>
      <c r="AD54" s="221" t="str">
        <f>IF(AC55="","未入力！",IF(AZ55&gt;0,"不適",""))</f>
        <v>未入力！</v>
      </c>
      <c r="AE54" s="221"/>
      <c r="AF54" s="221"/>
      <c r="AG54" s="221"/>
      <c r="AH54" s="203" t="str">
        <f>IF(AC55="","□",IF(A55=1,"■","□"))</f>
        <v>□</v>
      </c>
      <c r="AI54" s="204"/>
      <c r="AJ54" s="301" t="str">
        <f>IF(AC55="","□",IF(A55=0,"■","□"))</f>
        <v>□</v>
      </c>
      <c r="AK54" s="302"/>
      <c r="AM54" s="142"/>
      <c r="AO54" s="142">
        <f>IF(AC55="",1,0)</f>
        <v>1</v>
      </c>
      <c r="AZ54" s="142"/>
      <c r="BE54" s="142"/>
    </row>
    <row r="55" spans="1:61">
      <c r="A55" s="181">
        <f>IF(N55&gt;=AC55,1,0)</f>
        <v>1</v>
      </c>
      <c r="G55" s="194">
        <v>1.9</v>
      </c>
      <c r="H55" s="194">
        <v>1.9</v>
      </c>
      <c r="I55" s="194" cm="1">
        <f t="array" ref="I55">INDEX(地域別UA範囲窓ドア,ROW()-51,地域番号)</f>
        <v>1.9</v>
      </c>
      <c r="J55" s="4"/>
      <c r="K55" s="237"/>
      <c r="L55" s="387" t="s">
        <v>143</v>
      </c>
      <c r="M55" s="388"/>
      <c r="N55" s="76">
        <f>I55</f>
        <v>1.9</v>
      </c>
      <c r="O55" s="399"/>
      <c r="P55" s="400"/>
      <c r="Q55" s="400"/>
      <c r="R55" s="400"/>
      <c r="S55" s="400"/>
      <c r="T55" s="400"/>
      <c r="U55" s="400"/>
      <c r="V55" s="400"/>
      <c r="W55" s="400"/>
      <c r="X55" s="400"/>
      <c r="Y55" s="400"/>
      <c r="Z55" s="400"/>
      <c r="AA55" s="400"/>
      <c r="AB55" s="401"/>
      <c r="AC55" s="223"/>
      <c r="AD55" s="224"/>
      <c r="AE55" s="224"/>
      <c r="AF55" s="224"/>
      <c r="AG55" s="224"/>
      <c r="AH55" s="205"/>
      <c r="AI55" s="206"/>
      <c r="AJ55" s="301"/>
      <c r="AK55" s="302"/>
      <c r="AM55" s="142">
        <f>IF(AZ57&gt;0,1,0)</f>
        <v>0</v>
      </c>
      <c r="AO55" s="142"/>
      <c r="AZ55" s="142">
        <f>IF(AJ54="■",1,0)</f>
        <v>0</v>
      </c>
      <c r="BE55" s="142">
        <f>IF(O55="",1,0)</f>
        <v>1</v>
      </c>
    </row>
    <row r="56" spans="1:61" ht="19.5" thickBot="1">
      <c r="J56" s="4"/>
      <c r="K56" s="238"/>
      <c r="L56" s="233"/>
      <c r="M56" s="234"/>
      <c r="N56" s="235"/>
      <c r="O56" s="402"/>
      <c r="P56" s="403"/>
      <c r="Q56" s="403"/>
      <c r="R56" s="403"/>
      <c r="S56" s="403"/>
      <c r="T56" s="403"/>
      <c r="U56" s="403"/>
      <c r="V56" s="403"/>
      <c r="W56" s="403"/>
      <c r="X56" s="403"/>
      <c r="Y56" s="403"/>
      <c r="Z56" s="403"/>
      <c r="AA56" s="403"/>
      <c r="AB56" s="404"/>
      <c r="AC56" s="226"/>
      <c r="AD56" s="227"/>
      <c r="AE56" s="227"/>
      <c r="AF56" s="227"/>
      <c r="AG56" s="227"/>
      <c r="AH56" s="207"/>
      <c r="AI56" s="208"/>
      <c r="AJ56" s="303"/>
      <c r="AK56" s="228"/>
      <c r="AM56" s="142">
        <f>BE57</f>
        <v>2</v>
      </c>
      <c r="AO56" s="142"/>
      <c r="AZ56" s="142"/>
      <c r="BE56" s="142"/>
    </row>
    <row r="57" spans="1:61" ht="19.5" thickBot="1">
      <c r="J57" s="4"/>
      <c r="K57" s="168"/>
      <c r="L57" s="405"/>
      <c r="M57" s="405"/>
      <c r="N57" s="169"/>
      <c r="O57" s="8"/>
      <c r="P57" s="8"/>
      <c r="Q57" s="8"/>
      <c r="R57" s="8"/>
      <c r="S57" s="8"/>
      <c r="T57" s="8"/>
      <c r="U57" s="8"/>
      <c r="V57" s="8"/>
      <c r="W57" s="8"/>
      <c r="X57" s="8"/>
      <c r="Y57" s="8"/>
      <c r="Z57" s="8"/>
      <c r="AA57" s="8"/>
      <c r="AB57" s="8"/>
      <c r="AC57" s="8"/>
      <c r="AD57" s="8"/>
      <c r="AE57" s="8"/>
      <c r="AF57" s="8"/>
      <c r="AG57" s="8"/>
      <c r="AH57" s="8"/>
      <c r="AI57" s="8"/>
      <c r="AJ57" s="8"/>
      <c r="AK57" s="8"/>
      <c r="AM57" s="143">
        <f>AO57</f>
        <v>2</v>
      </c>
      <c r="AO57" s="153">
        <f>SUM(AO51:AO56)</f>
        <v>2</v>
      </c>
      <c r="AR57" s="139" t="str">
        <f>IF(AO57&gt;0,"窓の値が未入力！","")</f>
        <v>窓の値が未入力！</v>
      </c>
      <c r="AS57" s="140"/>
      <c r="AT57" s="102"/>
      <c r="AU57" s="102"/>
      <c r="AV57" s="102"/>
      <c r="AW57" s="102"/>
      <c r="AX57" s="102"/>
      <c r="AY57" s="102"/>
      <c r="AZ57" s="153">
        <f>SUM(AZ52:AZ56)</f>
        <v>0</v>
      </c>
      <c r="BE57" s="164">
        <f>SUM(BE52:BE55)</f>
        <v>2</v>
      </c>
    </row>
    <row r="58" spans="1:61" ht="18" customHeight="1" thickBot="1">
      <c r="J58" s="4"/>
      <c r="K58" s="373">
        <v>3</v>
      </c>
      <c r="L58" s="170" t="s">
        <v>65</v>
      </c>
      <c r="M58" s="170"/>
      <c r="N58" s="170"/>
      <c r="O58" s="170"/>
      <c r="P58" s="170"/>
      <c r="Q58" s="267" t="s">
        <v>201</v>
      </c>
      <c r="R58" s="267"/>
      <c r="S58" s="267"/>
      <c r="T58" s="267"/>
      <c r="U58" s="267"/>
      <c r="V58" s="267"/>
      <c r="W58" s="267"/>
      <c r="X58" s="267"/>
      <c r="Y58" s="267"/>
      <c r="Z58" s="267"/>
      <c r="AA58" s="267"/>
      <c r="AB58" s="267"/>
      <c r="AC58" s="267"/>
      <c r="AD58" s="267"/>
      <c r="AE58" s="267"/>
      <c r="AF58" s="267"/>
      <c r="AG58" s="267"/>
      <c r="AH58" s="267"/>
      <c r="AI58" s="267"/>
      <c r="AJ58" s="267"/>
      <c r="AK58" s="267"/>
      <c r="BB58" s="4" t="str">
        <f>IF(AZ57&gt;0,"不適箇所部位あり！","")</f>
        <v/>
      </c>
      <c r="BE58" s="142"/>
    </row>
    <row r="59" spans="1:61" ht="19.5" customHeight="1" thickBot="1">
      <c r="J59" s="4"/>
      <c r="K59" s="373"/>
      <c r="L59" s="9" t="s">
        <v>190</v>
      </c>
      <c r="M59" s="170"/>
      <c r="N59" s="170"/>
      <c r="O59" s="170"/>
      <c r="P59" s="170"/>
      <c r="Q59" s="267"/>
      <c r="R59" s="267"/>
      <c r="S59" s="267"/>
      <c r="T59" s="267"/>
      <c r="U59" s="267"/>
      <c r="V59" s="267"/>
      <c r="W59" s="267"/>
      <c r="X59" s="267"/>
      <c r="Y59" s="267"/>
      <c r="Z59" s="267"/>
      <c r="AA59" s="267"/>
      <c r="AB59" s="267"/>
      <c r="AC59" s="267"/>
      <c r="AD59" s="267"/>
      <c r="AE59" s="267"/>
      <c r="AF59" s="267"/>
      <c r="AG59" s="267"/>
      <c r="AH59" s="267"/>
      <c r="AI59" s="267"/>
      <c r="AJ59" s="267"/>
      <c r="AK59" s="267"/>
      <c r="AM59" s="151">
        <f>SUM(AM47:AM57)</f>
        <v>4</v>
      </c>
      <c r="BE59" s="143"/>
    </row>
    <row r="60" spans="1:61" ht="19.5" customHeight="1">
      <c r="J60" s="4"/>
      <c r="K60" s="373"/>
      <c r="Q60" s="267"/>
      <c r="R60" s="267"/>
      <c r="S60" s="267"/>
      <c r="T60" s="267"/>
      <c r="U60" s="267"/>
      <c r="V60" s="267"/>
      <c r="W60" s="267"/>
      <c r="X60" s="267"/>
      <c r="Y60" s="267"/>
      <c r="Z60" s="267"/>
      <c r="AA60" s="267"/>
      <c r="AB60" s="267"/>
      <c r="AC60" s="267"/>
      <c r="AD60" s="267"/>
      <c r="AE60" s="267"/>
      <c r="AF60" s="267"/>
      <c r="AG60" s="267"/>
      <c r="AH60" s="267"/>
      <c r="AI60" s="267"/>
      <c r="AJ60" s="267"/>
      <c r="AK60" s="267"/>
      <c r="AM60" s="4" t="s">
        <v>176</v>
      </c>
    </row>
    <row r="61" spans="1:61" ht="19.5" customHeight="1" thickBot="1">
      <c r="J61" s="4"/>
      <c r="K61" s="406"/>
      <c r="L61" s="386" t="str">
        <f>IF(AO99&gt;0,"下記の内容を修正してください！","")</f>
        <v>下記の内容を修正してください！</v>
      </c>
      <c r="M61" s="386"/>
      <c r="N61" s="386"/>
      <c r="O61" s="386"/>
      <c r="P61" s="386"/>
      <c r="Q61" s="386"/>
      <c r="R61" s="386"/>
      <c r="S61" s="386"/>
      <c r="T61" s="386"/>
      <c r="U61" s="386"/>
      <c r="V61" s="386"/>
      <c r="W61" s="386"/>
      <c r="X61" s="129"/>
      <c r="Y61" s="129"/>
      <c r="Z61" s="129"/>
      <c r="AA61" s="129"/>
      <c r="AB61" s="129"/>
      <c r="AC61" s="129"/>
      <c r="AD61" s="129"/>
      <c r="AE61" s="129"/>
      <c r="AF61" s="129"/>
      <c r="AG61" s="129"/>
      <c r="AH61" s="129"/>
      <c r="AI61" s="129"/>
      <c r="AJ61" s="129"/>
      <c r="AK61" s="129"/>
    </row>
    <row r="62" spans="1:61">
      <c r="A62" s="181">
        <v>1</v>
      </c>
      <c r="B62" s="181" t="b">
        <v>0</v>
      </c>
      <c r="C62" s="184" t="b">
        <v>0</v>
      </c>
      <c r="D62" s="185">
        <f>IF(C62=FALSE,2,1)</f>
        <v>2</v>
      </c>
      <c r="J62" s="4"/>
      <c r="K62" s="90"/>
      <c r="L62" s="80"/>
      <c r="M62" s="83"/>
      <c r="N62" s="81" t="str">
        <f>IF(A62=1,"●","○")</f>
        <v>●</v>
      </c>
      <c r="O62" s="394" t="s">
        <v>162</v>
      </c>
      <c r="P62" s="394"/>
      <c r="Q62" s="394"/>
      <c r="R62" s="394"/>
      <c r="S62" s="81" t="str">
        <f>IF(A62=1,"■","□")</f>
        <v>■</v>
      </c>
      <c r="T62" s="397" t="s">
        <v>164</v>
      </c>
      <c r="U62" s="397"/>
      <c r="V62" s="397"/>
      <c r="W62" s="397"/>
      <c r="X62" s="397"/>
      <c r="Y62" s="88"/>
      <c r="Z62" s="81" t="str">
        <f>IF(C62=TRUE,"■","□")</f>
        <v>□</v>
      </c>
      <c r="AA62" s="97" t="s">
        <v>77</v>
      </c>
      <c r="AB62" s="80"/>
      <c r="AC62" s="82"/>
      <c r="AD62" s="82"/>
      <c r="AE62" s="80"/>
      <c r="AF62" s="80"/>
      <c r="AG62" s="80"/>
      <c r="AH62" s="80"/>
      <c r="AI62" s="80"/>
      <c r="AJ62" s="80"/>
      <c r="AK62" s="83"/>
    </row>
    <row r="63" spans="1:61" ht="20.25" thickBot="1">
      <c r="C63" s="182" t="b">
        <v>0</v>
      </c>
      <c r="D63" s="186">
        <f t="shared" ref="D63:D65" si="5">IF(C63=FALSE,2,1)</f>
        <v>2</v>
      </c>
      <c r="J63" s="4"/>
      <c r="K63" s="18"/>
      <c r="M63" s="19"/>
      <c r="O63" s="395"/>
      <c r="P63" s="395"/>
      <c r="Q63" s="395"/>
      <c r="R63" s="395"/>
      <c r="S63" s="86"/>
      <c r="T63" s="398"/>
      <c r="U63" s="398"/>
      <c r="V63" s="398"/>
      <c r="W63" s="398"/>
      <c r="X63" s="398"/>
      <c r="Y63" s="89"/>
      <c r="Z63" s="64" t="str">
        <f>IF(C63=TRUE,"■","□")</f>
        <v>□</v>
      </c>
      <c r="AA63" s="66" t="s">
        <v>78</v>
      </c>
      <c r="AC63" s="84"/>
      <c r="AD63" s="84"/>
      <c r="AK63" s="19"/>
    </row>
    <row r="64" spans="1:61" ht="19.5" thickBot="1">
      <c r="C64" s="182" t="b">
        <v>0</v>
      </c>
      <c r="D64" s="186">
        <f t="shared" si="5"/>
        <v>2</v>
      </c>
      <c r="J64" s="4"/>
      <c r="K64" s="18"/>
      <c r="M64" s="19"/>
      <c r="T64" s="398"/>
      <c r="U64" s="398"/>
      <c r="V64" s="398"/>
      <c r="W64" s="398"/>
      <c r="X64" s="398"/>
      <c r="Y64" s="89"/>
      <c r="Z64" s="64" t="str">
        <f>IF(C64=TRUE,"■","□")</f>
        <v>□</v>
      </c>
      <c r="AA64" s="66" t="s">
        <v>79</v>
      </c>
      <c r="AC64" s="84"/>
      <c r="AD64" s="84"/>
      <c r="AK64" s="19"/>
      <c r="AO64" s="145" t="s">
        <v>178</v>
      </c>
      <c r="AP64" s="146"/>
      <c r="AQ64" s="146"/>
      <c r="AR64" s="146"/>
      <c r="AS64" s="147"/>
    </row>
    <row r="65" spans="1:41" ht="19.5">
      <c r="C65" s="182" t="b">
        <v>0</v>
      </c>
      <c r="D65" s="186">
        <f t="shared" si="5"/>
        <v>2</v>
      </c>
      <c r="J65" s="4"/>
      <c r="K65" s="383" t="s">
        <v>70</v>
      </c>
      <c r="L65" s="384"/>
      <c r="M65" s="385"/>
      <c r="N65" s="12"/>
      <c r="O65" s="12"/>
      <c r="P65" s="12"/>
      <c r="Q65" s="12"/>
      <c r="R65" s="12"/>
      <c r="S65" s="12"/>
      <c r="T65" s="366" t="str">
        <f>IF(A62=1,IF(D66=4,"",IF(D66=8,"未選択！➡",IF(AND(D66&gt;4,D66&lt;8),"全てに該当し選択！➡",""))),IF(D66&lt;8,"選択不要です。➡",""))</f>
        <v>未選択！➡</v>
      </c>
      <c r="U65" s="366"/>
      <c r="V65" s="366"/>
      <c r="W65" s="366"/>
      <c r="X65" s="366"/>
      <c r="Y65" s="12"/>
      <c r="Z65" s="70" t="str">
        <f>IF(C65=TRUE,"■","□")</f>
        <v>□</v>
      </c>
      <c r="AA65" s="94" t="s">
        <v>80</v>
      </c>
      <c r="AB65" s="12"/>
      <c r="AC65" s="85"/>
      <c r="AD65" s="85"/>
      <c r="AE65" s="12"/>
      <c r="AF65" s="12"/>
      <c r="AG65" s="12"/>
      <c r="AH65" s="12"/>
      <c r="AI65" s="12"/>
      <c r="AJ65" s="12"/>
      <c r="AK65" s="22"/>
      <c r="AO65" s="142">
        <f>IF(A62=1,IF(D66=4,"",IF(D66=8,1,IF(AND(D66&gt;4,D66&lt;8),1,""))),IF(D66&lt;8,1,0))</f>
        <v>1</v>
      </c>
    </row>
    <row r="66" spans="1:41" ht="19.5">
      <c r="A66" s="181" t="b">
        <v>0</v>
      </c>
      <c r="C66" s="187"/>
      <c r="D66" s="188">
        <f>SUM(D62:D65)</f>
        <v>8</v>
      </c>
      <c r="J66" s="4"/>
      <c r="K66" s="320" t="s">
        <v>71</v>
      </c>
      <c r="L66" s="321"/>
      <c r="M66" s="322"/>
      <c r="N66" s="23" t="str">
        <f>IF(A62=2,"●","○")</f>
        <v>○</v>
      </c>
      <c r="O66" s="396" t="s">
        <v>161</v>
      </c>
      <c r="P66" s="396"/>
      <c r="Q66" s="396"/>
      <c r="R66" s="396"/>
      <c r="S66" s="87"/>
      <c r="T66" s="8"/>
      <c r="U66" s="8"/>
      <c r="V66" s="8"/>
      <c r="W66" s="8"/>
      <c r="X66" s="8"/>
      <c r="Y66" s="8"/>
      <c r="Z66" s="8"/>
      <c r="AA66" s="8"/>
      <c r="AB66" s="8"/>
      <c r="AC66" s="8"/>
      <c r="AD66" s="8"/>
      <c r="AE66" s="8"/>
      <c r="AF66" s="8"/>
      <c r="AG66" s="8"/>
      <c r="AH66" s="8"/>
      <c r="AI66" s="8"/>
      <c r="AJ66" s="8"/>
      <c r="AK66" s="17"/>
      <c r="AO66" s="142"/>
    </row>
    <row r="67" spans="1:41" ht="19.5" customHeight="1">
      <c r="J67" s="4"/>
      <c r="K67" s="320"/>
      <c r="L67" s="321"/>
      <c r="M67" s="322"/>
      <c r="N67" s="18"/>
      <c r="O67" s="395"/>
      <c r="P67" s="395"/>
      <c r="Q67" s="395"/>
      <c r="R67" s="395"/>
      <c r="S67" s="86"/>
      <c r="W67" s="325" t="s">
        <v>163</v>
      </c>
      <c r="X67" s="325"/>
      <c r="Y67" s="325"/>
      <c r="Z67" s="325"/>
      <c r="AA67" s="325"/>
      <c r="AB67" s="325"/>
      <c r="AC67" s="325"/>
      <c r="AD67" s="325"/>
      <c r="AE67" s="325"/>
      <c r="AF67" s="119"/>
      <c r="AG67" s="118"/>
      <c r="AH67" s="96"/>
      <c r="AI67" s="96"/>
      <c r="AJ67" s="96"/>
      <c r="AK67" s="117"/>
      <c r="AO67" s="142"/>
    </row>
    <row r="68" spans="1:41">
      <c r="J68" s="4"/>
      <c r="K68" s="18"/>
      <c r="M68" s="19"/>
      <c r="N68" s="18"/>
      <c r="W68" s="325"/>
      <c r="X68" s="325"/>
      <c r="Y68" s="325"/>
      <c r="Z68" s="325"/>
      <c r="AA68" s="325"/>
      <c r="AB68" s="325"/>
      <c r="AC68" s="325"/>
      <c r="AD68" s="325"/>
      <c r="AE68" s="325"/>
      <c r="AF68" s="96"/>
      <c r="AG68" s="96"/>
      <c r="AH68" s="96"/>
      <c r="AI68" s="96"/>
      <c r="AJ68" s="96"/>
      <c r="AK68" s="117"/>
      <c r="AO68" s="142">
        <f>IF(A62=2,IF(B73=3,0,IF(B73=4,1,IF(B73=2,1))),IF(B73&lt;4,1,0))</f>
        <v>0</v>
      </c>
    </row>
    <row r="69" spans="1:41" ht="18.75" customHeight="1">
      <c r="B69" s="189" t="b">
        <v>0</v>
      </c>
      <c r="C69" s="190" t="b">
        <v>0</v>
      </c>
      <c r="D69" s="185"/>
      <c r="E69" s="189" t="b">
        <v>0</v>
      </c>
      <c r="J69" s="4"/>
      <c r="K69" s="18"/>
      <c r="M69" s="19"/>
      <c r="N69" s="18"/>
      <c r="O69" s="112"/>
      <c r="P69" s="298"/>
      <c r="Q69" s="298"/>
      <c r="R69" s="298"/>
      <c r="S69" s="298"/>
      <c r="T69" s="64" t="str">
        <f>IF(B69=TRUE,"■","□")</f>
        <v>□</v>
      </c>
      <c r="U69" s="64" t="str">
        <f>IF(C69=TRUE,"■","□")</f>
        <v>□</v>
      </c>
      <c r="V69" s="118" t="s">
        <v>88</v>
      </c>
      <c r="W69" s="173"/>
      <c r="X69" s="173"/>
      <c r="Y69" s="173"/>
      <c r="Z69" s="173"/>
      <c r="AA69" s="173"/>
      <c r="AB69" s="173"/>
      <c r="AC69" s="173"/>
      <c r="AD69" s="173"/>
      <c r="AE69" s="173"/>
      <c r="AF69" s="173"/>
      <c r="AG69" s="173"/>
      <c r="AH69" s="173"/>
      <c r="AI69" s="173"/>
      <c r="AJ69" s="173"/>
      <c r="AK69" s="174"/>
      <c r="AO69" s="142"/>
    </row>
    <row r="70" spans="1:41">
      <c r="B70" s="191">
        <f>IF(B69=FALSE,2,1)</f>
        <v>2</v>
      </c>
      <c r="C70" s="192">
        <f>IF(C69=FALSE,2,1)</f>
        <v>2</v>
      </c>
      <c r="D70" s="188">
        <f>SUM(B70:C70)</f>
        <v>4</v>
      </c>
      <c r="E70" s="191">
        <f>IF(E69=TRUE,1,0)</f>
        <v>0</v>
      </c>
      <c r="J70" s="4"/>
      <c r="K70" s="18"/>
      <c r="M70" s="19"/>
      <c r="N70" s="18"/>
      <c r="V70" s="173"/>
      <c r="W70" s="173"/>
      <c r="X70" s="173"/>
      <c r="Y70" s="173"/>
      <c r="Z70" s="173"/>
      <c r="AA70" s="173"/>
      <c r="AB70" s="173"/>
      <c r="AC70" s="173"/>
      <c r="AD70" s="173"/>
      <c r="AE70" s="173"/>
      <c r="AF70" s="173"/>
      <c r="AG70" s="173"/>
      <c r="AH70" s="173"/>
      <c r="AI70" s="173"/>
      <c r="AJ70" s="173"/>
      <c r="AK70" s="174"/>
      <c r="AO70" s="142">
        <f>IF(AND(A62=2,B70=1),IF(E74=5,0,IF(E74=6,1,IF(OR(E74=3,E74=4),1))),0)</f>
        <v>0</v>
      </c>
    </row>
    <row r="71" spans="1:41">
      <c r="B71" s="193"/>
      <c r="D71" s="184" t="b">
        <v>0</v>
      </c>
      <c r="E71" s="185">
        <f t="shared" ref="E71:E72" si="6">IF(D71=FALSE,2,1)</f>
        <v>2</v>
      </c>
      <c r="J71" s="4"/>
      <c r="K71" s="18"/>
      <c r="M71" s="19"/>
      <c r="N71" s="18"/>
      <c r="O71" s="298" t="str">
        <f>IF(A62=2,IF(B73=3,"",IF(B73=4,"未選択！➡",IF(B73=2,"選択はどちらか１つです！➡"))),IF(B73&lt;4,"選択不要です➡",""))</f>
        <v/>
      </c>
      <c r="P71" s="298"/>
      <c r="Q71" s="298"/>
      <c r="R71" s="298"/>
      <c r="S71" s="298"/>
      <c r="V71" s="299" t="str">
        <f>IF(AND(A62=2,B70=1),IF(E74=5,"",IF(E74=6,"未選択！➡",IF(OR(E74=3,E74=4),"選択は１つです！➡"))),"")</f>
        <v/>
      </c>
      <c r="W71" s="299"/>
      <c r="X71" s="299"/>
      <c r="Y71" s="299"/>
      <c r="Z71" s="64" t="str">
        <f>IF(D71=TRUE,"■","□")</f>
        <v>□</v>
      </c>
      <c r="AA71" s="84" t="s">
        <v>89</v>
      </c>
      <c r="AB71" s="171"/>
      <c r="AC71" s="171"/>
      <c r="AD71" s="171"/>
      <c r="AE71" s="171"/>
      <c r="AF71" s="171"/>
      <c r="AG71" s="171"/>
      <c r="AH71" s="171"/>
      <c r="AI71" s="171"/>
      <c r="AJ71" s="171"/>
      <c r="AK71" s="172"/>
      <c r="AO71" s="142"/>
    </row>
    <row r="72" spans="1:41">
      <c r="B72" s="193"/>
      <c r="D72" s="182" t="b">
        <v>0</v>
      </c>
      <c r="E72" s="186">
        <f t="shared" si="6"/>
        <v>2</v>
      </c>
      <c r="J72" s="4"/>
      <c r="K72" s="18"/>
      <c r="M72" s="19"/>
      <c r="N72" s="18"/>
      <c r="Q72" s="309" t="s">
        <v>82</v>
      </c>
      <c r="R72" s="309"/>
      <c r="Z72" s="64" t="str">
        <f>IF(D72=TRUE,"■","□")</f>
        <v>□</v>
      </c>
      <c r="AA72" s="84" t="s">
        <v>90</v>
      </c>
      <c r="AB72" s="171"/>
      <c r="AC72" s="171"/>
      <c r="AD72" s="171"/>
      <c r="AE72" s="171"/>
      <c r="AF72" s="171"/>
      <c r="AG72" s="171"/>
      <c r="AH72" s="171"/>
      <c r="AI72" s="171"/>
      <c r="AJ72" s="171"/>
      <c r="AK72" s="172"/>
      <c r="AO72" s="142"/>
    </row>
    <row r="73" spans="1:41">
      <c r="B73" s="193">
        <f>(B70+B76)</f>
        <v>4</v>
      </c>
      <c r="D73" s="182" t="b">
        <v>0</v>
      </c>
      <c r="E73" s="186">
        <f>IF(D73=FALSE,2,1)</f>
        <v>2</v>
      </c>
      <c r="J73" s="4"/>
      <c r="K73" s="18"/>
      <c r="M73" s="19"/>
      <c r="N73" s="18"/>
      <c r="O73" s="298" t="str">
        <f>IF(A62=2,IF(B73=3,"",IF(B73=4,"未選択！➡",IF(B73=2,"選択はどちらか１つです！➡"))),IF(B73&lt;4,"選択不要です➡",""))</f>
        <v/>
      </c>
      <c r="P73" s="298"/>
      <c r="Q73" s="298"/>
      <c r="R73" s="298"/>
      <c r="S73" s="298"/>
      <c r="W73" s="298" t="str">
        <f>IF(A62=2,IF(B70=2,IF(E74&lt;6,"選択不要です➡",""),""),IF(E74&lt;6,"選択不要です➡",""))</f>
        <v/>
      </c>
      <c r="X73" s="298"/>
      <c r="Y73" s="298"/>
      <c r="Z73" s="64" t="str">
        <f>IF(D73=TRUE,"■","□")</f>
        <v>□</v>
      </c>
      <c r="AA73" s="323" t="s">
        <v>91</v>
      </c>
      <c r="AB73" s="323"/>
      <c r="AC73" s="323"/>
      <c r="AD73" s="323"/>
      <c r="AE73" s="323"/>
      <c r="AF73" s="323"/>
      <c r="AG73" s="323"/>
      <c r="AH73" s="323"/>
      <c r="AI73" s="323"/>
      <c r="AJ73" s="323"/>
      <c r="AK73" s="324"/>
      <c r="AO73" s="142">
        <f>IF(A62=2,IF(B70=2,IF(E74&lt;6,1,0),0),IF(E74&lt;6,1,0))</f>
        <v>0</v>
      </c>
    </row>
    <row r="74" spans="1:41">
      <c r="B74" s="193"/>
      <c r="D74" s="187"/>
      <c r="E74" s="188">
        <f>SUM(E71:E73)</f>
        <v>6</v>
      </c>
      <c r="J74" s="4"/>
      <c r="K74" s="18"/>
      <c r="M74" s="19"/>
      <c r="N74" s="18"/>
      <c r="O74" s="325" t="s">
        <v>85</v>
      </c>
      <c r="P74" s="325"/>
      <c r="Q74" s="325"/>
      <c r="R74" s="325"/>
      <c r="U74" s="300"/>
      <c r="V74" s="300"/>
      <c r="W74" s="300"/>
      <c r="X74" s="300"/>
      <c r="AA74" s="323"/>
      <c r="AB74" s="323"/>
      <c r="AC74" s="323"/>
      <c r="AD74" s="323"/>
      <c r="AE74" s="323"/>
      <c r="AF74" s="323"/>
      <c r="AG74" s="323"/>
      <c r="AH74" s="323"/>
      <c r="AI74" s="323"/>
      <c r="AJ74" s="323"/>
      <c r="AK74" s="324"/>
      <c r="AO74" s="142"/>
    </row>
    <row r="75" spans="1:41" ht="18.75" customHeight="1">
      <c r="B75" s="193" t="b">
        <v>0</v>
      </c>
      <c r="C75" s="181" t="b">
        <v>0</v>
      </c>
      <c r="J75" s="4"/>
      <c r="K75" s="18"/>
      <c r="M75" s="19"/>
      <c r="N75" s="18"/>
      <c r="O75" s="325"/>
      <c r="P75" s="325"/>
      <c r="Q75" s="325"/>
      <c r="R75" s="325"/>
      <c r="S75" s="96"/>
      <c r="T75" s="64" t="str">
        <f>IF(B75=TRUE,"■","□")</f>
        <v>□</v>
      </c>
      <c r="U75" s="64" t="str">
        <f>IF(A62=2,IF(B76=1,"■","□"),"□")</f>
        <v>□</v>
      </c>
      <c r="V75" s="84" t="s">
        <v>92</v>
      </c>
      <c r="W75" s="84"/>
      <c r="X75" s="84"/>
      <c r="Y75" s="84"/>
      <c r="Z75" s="84"/>
      <c r="AA75" s="84"/>
      <c r="AB75" s="84"/>
      <c r="AC75" s="84"/>
      <c r="AD75" s="84"/>
      <c r="AE75" s="84"/>
      <c r="AF75" s="84"/>
      <c r="AG75" s="84"/>
      <c r="AH75" s="84"/>
      <c r="AI75" s="84"/>
      <c r="AJ75" s="84"/>
      <c r="AK75" s="92"/>
      <c r="AO75" s="142"/>
    </row>
    <row r="76" spans="1:41">
      <c r="B76" s="191">
        <f>IF(B75=FALSE,2,1)</f>
        <v>2</v>
      </c>
      <c r="J76" s="4"/>
      <c r="K76" s="18"/>
      <c r="M76" s="19"/>
      <c r="N76" s="18"/>
      <c r="O76" s="96"/>
      <c r="P76" s="96"/>
      <c r="Q76" s="96"/>
      <c r="R76" s="96"/>
      <c r="S76" s="96"/>
      <c r="V76" s="84"/>
      <c r="W76" s="84"/>
      <c r="X76" s="173" t="str">
        <f>IF(A5=1,"註：1,2地域は熱交換型換気設備を採用してください","")</f>
        <v>註：1,2地域は熱交換型換気設備を採用してください</v>
      </c>
      <c r="Y76" s="84"/>
      <c r="Z76" s="84"/>
      <c r="AA76" s="84"/>
      <c r="AB76" s="84"/>
      <c r="AC76" s="84"/>
      <c r="AD76" s="84"/>
      <c r="AE76" s="84"/>
      <c r="AF76" s="84"/>
      <c r="AG76" s="84"/>
      <c r="AH76" s="84"/>
      <c r="AI76" s="84"/>
      <c r="AJ76" s="84"/>
      <c r="AK76" s="92"/>
      <c r="AO76" s="142"/>
    </row>
    <row r="77" spans="1:41">
      <c r="B77" s="181" t="b">
        <v>1</v>
      </c>
      <c r="C77" s="181" t="b">
        <v>0</v>
      </c>
      <c r="J77" s="4"/>
      <c r="K77" s="18"/>
      <c r="M77" s="19"/>
      <c r="N77" s="18"/>
      <c r="Q77" s="309" t="s">
        <v>86</v>
      </c>
      <c r="R77" s="309"/>
      <c r="T77" s="64" t="str">
        <f>IF(A62=2,"■","□")</f>
        <v>□</v>
      </c>
      <c r="U77" s="64" t="str">
        <f>IF(A62=2,IF(B77=TRUE,"■","□"),"")</f>
        <v/>
      </c>
      <c r="V77" s="84" t="s">
        <v>92</v>
      </c>
      <c r="W77" s="84"/>
      <c r="X77" s="84"/>
      <c r="Y77" s="84"/>
      <c r="Z77" s="84"/>
      <c r="AA77" s="84"/>
      <c r="AB77" s="84"/>
      <c r="AC77" s="84"/>
      <c r="AD77" s="84"/>
      <c r="AE77" s="84"/>
      <c r="AF77" s="84"/>
      <c r="AG77" s="84"/>
      <c r="AH77" s="84"/>
      <c r="AI77" s="84"/>
      <c r="AJ77" s="84"/>
      <c r="AK77" s="92"/>
      <c r="AO77" s="142"/>
    </row>
    <row r="78" spans="1:41" ht="19.5" thickBot="1">
      <c r="J78" s="4"/>
      <c r="K78" s="20"/>
      <c r="L78" s="12"/>
      <c r="M78" s="22"/>
      <c r="N78" s="20"/>
      <c r="O78" s="12"/>
      <c r="P78" s="12"/>
      <c r="Q78" s="12"/>
      <c r="R78" s="12"/>
      <c r="S78" s="12"/>
      <c r="T78" s="12"/>
      <c r="U78" s="12"/>
      <c r="V78" s="85"/>
      <c r="W78" s="85"/>
      <c r="X78" s="85"/>
      <c r="Y78" s="85"/>
      <c r="Z78" s="85"/>
      <c r="AA78" s="85"/>
      <c r="AB78" s="85"/>
      <c r="AC78" s="85"/>
      <c r="AD78" s="85"/>
      <c r="AE78" s="85"/>
      <c r="AF78" s="85"/>
      <c r="AG78" s="85"/>
      <c r="AH78" s="85"/>
      <c r="AI78" s="85"/>
      <c r="AJ78" s="85"/>
      <c r="AK78" s="175"/>
      <c r="AO78" s="144"/>
    </row>
    <row r="79" spans="1:41">
      <c r="J79" s="4"/>
      <c r="K79" s="16"/>
      <c r="L79" s="8"/>
      <c r="M79" s="17"/>
      <c r="N79" s="28" t="s">
        <v>94</v>
      </c>
      <c r="O79" s="8"/>
      <c r="P79" s="8"/>
      <c r="Q79" s="8"/>
      <c r="R79" s="8"/>
      <c r="S79" s="8"/>
      <c r="T79" s="8"/>
      <c r="U79" s="177" t="s">
        <v>97</v>
      </c>
      <c r="V79" s="8"/>
      <c r="W79" s="8"/>
      <c r="X79" s="8"/>
      <c r="Y79" s="8"/>
      <c r="Z79" s="8"/>
      <c r="AA79" s="8"/>
      <c r="AB79" s="8"/>
      <c r="AC79" s="8"/>
      <c r="AD79" s="8"/>
      <c r="AE79" s="8"/>
      <c r="AF79" s="8"/>
      <c r="AG79" s="8"/>
      <c r="AH79" s="8"/>
      <c r="AI79" s="8"/>
      <c r="AJ79" s="8"/>
      <c r="AK79" s="17"/>
      <c r="AO79" s="141"/>
    </row>
    <row r="80" spans="1:41">
      <c r="A80" s="181">
        <v>1</v>
      </c>
      <c r="B80" s="181" t="b">
        <v>0</v>
      </c>
      <c r="C80" s="189">
        <f>IF(B80=FALSE,2,1)</f>
        <v>2</v>
      </c>
      <c r="E80" s="15"/>
      <c r="F80" s="15"/>
      <c r="G80" s="15"/>
      <c r="H80" s="15"/>
      <c r="I80" s="15"/>
      <c r="J80" s="19"/>
      <c r="K80" s="330" t="s">
        <v>93</v>
      </c>
      <c r="L80" s="331"/>
      <c r="M80" s="332"/>
      <c r="N80" s="24" t="str">
        <f>IF(A80=1,"●","○")</f>
        <v>●</v>
      </c>
      <c r="O80" s="68" t="s">
        <v>145</v>
      </c>
      <c r="S80" s="64" t="str">
        <f>IF(B80=TRUE,"■","□")</f>
        <v>□</v>
      </c>
      <c r="T80" s="84" t="s">
        <v>205</v>
      </c>
      <c r="U80" s="84"/>
      <c r="V80" s="84"/>
      <c r="W80" s="84"/>
      <c r="X80" s="84"/>
      <c r="Y80" s="84"/>
      <c r="Z80" s="84"/>
      <c r="AA80" s="84"/>
      <c r="AB80" s="84"/>
      <c r="AC80" s="195" t="s">
        <v>206</v>
      </c>
      <c r="AD80" s="195"/>
      <c r="AE80" s="195"/>
      <c r="AF80" s="195"/>
      <c r="AG80" s="195"/>
      <c r="AH80" s="195"/>
      <c r="AI80" s="195"/>
      <c r="AJ80" s="195"/>
      <c r="AK80" s="196"/>
      <c r="AO80" s="142"/>
    </row>
    <row r="81" spans="1:41" ht="18.75" customHeight="1">
      <c r="B81" s="181" t="b">
        <v>0</v>
      </c>
      <c r="C81" s="193">
        <f>IF(B81=FALSE,2,1)</f>
        <v>2</v>
      </c>
      <c r="J81" s="4"/>
      <c r="K81" s="320" t="s">
        <v>71</v>
      </c>
      <c r="L81" s="321"/>
      <c r="M81" s="322"/>
      <c r="N81" s="468" t="str">
        <f>IF(AND(A5=1,A80=1,B75=TRUE),"注意：1,2地域は熱交換型換気設備を採用してください","")</f>
        <v/>
      </c>
      <c r="O81" s="469"/>
      <c r="P81" s="469"/>
      <c r="Q81" s="469"/>
      <c r="R81" s="469"/>
      <c r="S81" s="64" t="str">
        <f>IF(B81=TRUE,"■","□")</f>
        <v>□</v>
      </c>
      <c r="T81" s="84" t="s">
        <v>202</v>
      </c>
      <c r="U81" s="171"/>
      <c r="AK81" s="19"/>
      <c r="AO81" s="142">
        <f>IF(AND(A5=1,A80=1,B75=TRUE),1,0)</f>
        <v>0</v>
      </c>
    </row>
    <row r="82" spans="1:41">
      <c r="C82" s="193"/>
      <c r="J82" s="4"/>
      <c r="K82" s="320"/>
      <c r="L82" s="321"/>
      <c r="M82" s="322"/>
      <c r="N82" s="468"/>
      <c r="O82" s="469"/>
      <c r="P82" s="469"/>
      <c r="Q82" s="469"/>
      <c r="R82" s="469"/>
      <c r="T82" s="84"/>
      <c r="U82" s="171"/>
      <c r="AK82" s="19"/>
      <c r="AO82" s="142"/>
    </row>
    <row r="83" spans="1:41">
      <c r="B83" s="181" t="b">
        <v>0</v>
      </c>
      <c r="C83" s="193">
        <f t="shared" ref="C83:C84" si="7">IF(B83=FALSE,2,1)</f>
        <v>2</v>
      </c>
      <c r="J83" s="4"/>
      <c r="K83" s="126"/>
      <c r="L83" s="127"/>
      <c r="M83" s="128"/>
      <c r="N83" s="468"/>
      <c r="O83" s="469"/>
      <c r="P83" s="469"/>
      <c r="Q83" s="469"/>
      <c r="R83" s="469"/>
      <c r="S83" s="64" t="str">
        <f>IF(B83=TRUE,"■","□")</f>
        <v>□</v>
      </c>
      <c r="T83" s="84" t="s">
        <v>99</v>
      </c>
      <c r="U83" s="171"/>
      <c r="AK83" s="19"/>
      <c r="AO83" s="142"/>
    </row>
    <row r="84" spans="1:41">
      <c r="B84" s="181" t="b">
        <v>0</v>
      </c>
      <c r="C84" s="193">
        <f t="shared" si="7"/>
        <v>2</v>
      </c>
      <c r="J84" s="4"/>
      <c r="K84" s="18"/>
      <c r="N84" s="365" t="str">
        <f>IF(A80=1,IF(C85=7,"",IF(C85=8,"未選択！➡",IF(C85&lt;7,"選択は１つです！➡",""))),IF(C85&lt;8,"選択不要です➡",""))</f>
        <v>未選択！➡</v>
      </c>
      <c r="O84" s="366"/>
      <c r="P84" s="366"/>
      <c r="Q84" s="366"/>
      <c r="R84" s="366"/>
      <c r="S84" s="70" t="str">
        <f>IF(B84=TRUE,"■","□")</f>
        <v>□</v>
      </c>
      <c r="T84" s="85" t="s">
        <v>100</v>
      </c>
      <c r="U84" s="176"/>
      <c r="V84" s="12"/>
      <c r="W84" s="12"/>
      <c r="X84" s="12"/>
      <c r="Y84" s="12"/>
      <c r="Z84" s="12"/>
      <c r="AA84" s="12"/>
      <c r="AB84" s="12"/>
      <c r="AC84" s="12"/>
      <c r="AD84" s="12"/>
      <c r="AE84" s="12"/>
      <c r="AF84" s="12"/>
      <c r="AG84" s="12"/>
      <c r="AH84" s="12"/>
      <c r="AI84" s="12"/>
      <c r="AJ84" s="12"/>
      <c r="AK84" s="22"/>
      <c r="AO84" s="142">
        <f>IF(A80=1,IF(C85=7,0,IF(C85=8,1,IF(C85&lt;7,1,0))),IF(C85&lt;8,1,0))</f>
        <v>1</v>
      </c>
    </row>
    <row r="85" spans="1:41">
      <c r="C85" s="191">
        <f>SUM(C80:C84)</f>
        <v>8</v>
      </c>
      <c r="J85" s="4"/>
      <c r="K85" s="18"/>
      <c r="M85" s="19"/>
      <c r="N85" s="28" t="s">
        <v>94</v>
      </c>
      <c r="O85" s="8"/>
      <c r="P85" s="8"/>
      <c r="Q85" s="8"/>
      <c r="R85" s="8"/>
      <c r="S85" s="8"/>
      <c r="T85" s="8"/>
      <c r="U85" s="177" t="s">
        <v>101</v>
      </c>
      <c r="V85" s="8"/>
      <c r="W85" s="8"/>
      <c r="X85" s="8"/>
      <c r="Y85" s="8"/>
      <c r="Z85" s="8"/>
      <c r="AA85" s="8"/>
      <c r="AB85" s="8"/>
      <c r="AC85" s="8"/>
      <c r="AD85" s="8"/>
      <c r="AE85" s="8"/>
      <c r="AF85" s="8"/>
      <c r="AG85" s="8"/>
      <c r="AH85" s="8"/>
      <c r="AI85" s="8"/>
      <c r="AJ85" s="8"/>
      <c r="AK85" s="17"/>
      <c r="AO85" s="142"/>
    </row>
    <row r="86" spans="1:41">
      <c r="B86" s="181" t="b">
        <v>0</v>
      </c>
      <c r="C86" s="189">
        <f>IF(B86=FALSE,2,1)</f>
        <v>2</v>
      </c>
      <c r="J86" s="4"/>
      <c r="K86" s="18"/>
      <c r="M86" s="19"/>
      <c r="N86" s="24" t="str">
        <f>IF(A80=2,"●","○")</f>
        <v>○</v>
      </c>
      <c r="O86" s="68" t="s">
        <v>96</v>
      </c>
      <c r="S86" s="64" t="str">
        <f>IF(B86=TRUE,"■","□")</f>
        <v>□</v>
      </c>
      <c r="T86" s="323" t="s">
        <v>203</v>
      </c>
      <c r="U86" s="323"/>
      <c r="V86" s="323"/>
      <c r="W86" s="323"/>
      <c r="X86" s="323"/>
      <c r="Y86" s="323"/>
      <c r="Z86" s="323"/>
      <c r="AA86" s="323"/>
      <c r="AB86" s="323"/>
      <c r="AC86" s="323"/>
      <c r="AD86" s="323"/>
      <c r="AE86" s="323"/>
      <c r="AF86" s="323"/>
      <c r="AG86" s="323"/>
      <c r="AH86" s="323"/>
      <c r="AI86" s="323"/>
      <c r="AJ86" s="323"/>
      <c r="AK86" s="324"/>
      <c r="AO86" s="142"/>
    </row>
    <row r="87" spans="1:41">
      <c r="C87" s="193"/>
      <c r="J87" s="4"/>
      <c r="K87" s="18"/>
      <c r="M87" s="19"/>
      <c r="N87" s="18"/>
      <c r="T87" s="323"/>
      <c r="U87" s="323"/>
      <c r="V87" s="323"/>
      <c r="W87" s="323"/>
      <c r="X87" s="323"/>
      <c r="Y87" s="323"/>
      <c r="Z87" s="323"/>
      <c r="AA87" s="323"/>
      <c r="AB87" s="323"/>
      <c r="AC87" s="323"/>
      <c r="AD87" s="323"/>
      <c r="AE87" s="323"/>
      <c r="AF87" s="323"/>
      <c r="AG87" s="323"/>
      <c r="AH87" s="323"/>
      <c r="AI87" s="323"/>
      <c r="AJ87" s="323"/>
      <c r="AK87" s="324"/>
      <c r="AO87" s="142">
        <f>IF(A80=2,IF(C89=2,0,IF(C89=4,1,IF(C89=3,1,0))),IF(C89&lt;4,1,0))</f>
        <v>0</v>
      </c>
    </row>
    <row r="88" spans="1:41" ht="19.5" thickBot="1">
      <c r="B88" s="181" t="b">
        <v>0</v>
      </c>
      <c r="C88" s="193">
        <f>IF(B88=FALSE,2,1)</f>
        <v>2</v>
      </c>
      <c r="J88" s="4"/>
      <c r="K88" s="20"/>
      <c r="L88" s="12"/>
      <c r="M88" s="22"/>
      <c r="N88" s="365" t="str">
        <f>IF(A80=2,IF(C89=2,"",IF(C89=4,"未選択！➡",IF(C89=3,"全てに該当し選択！",""))),IF(C89&lt;4,"選択不要です➡",""))</f>
        <v/>
      </c>
      <c r="O88" s="366"/>
      <c r="P88" s="366"/>
      <c r="Q88" s="366"/>
      <c r="R88" s="366"/>
      <c r="S88" s="70" t="str">
        <f>IF(B88=TRUE,"■","□")</f>
        <v>□</v>
      </c>
      <c r="T88" s="85" t="s">
        <v>103</v>
      </c>
      <c r="U88" s="176"/>
      <c r="V88" s="12"/>
      <c r="W88" s="12"/>
      <c r="X88" s="12"/>
      <c r="Y88" s="12"/>
      <c r="Z88" s="12"/>
      <c r="AA88" s="12"/>
      <c r="AB88" s="12"/>
      <c r="AC88" s="12"/>
      <c r="AD88" s="12"/>
      <c r="AE88" s="12"/>
      <c r="AF88" s="12"/>
      <c r="AG88" s="12"/>
      <c r="AH88" s="12"/>
      <c r="AI88" s="12"/>
      <c r="AJ88" s="12"/>
      <c r="AK88" s="22"/>
      <c r="AO88" s="144"/>
    </row>
    <row r="89" spans="1:41">
      <c r="C89" s="191">
        <f>SUM(C86:C88)</f>
        <v>4</v>
      </c>
      <c r="J89" s="4"/>
      <c r="K89" s="16"/>
      <c r="L89" s="8"/>
      <c r="M89" s="17"/>
      <c r="N89" s="16"/>
      <c r="O89" s="91" t="s">
        <v>175</v>
      </c>
      <c r="P89" s="8"/>
      <c r="Q89" s="8"/>
      <c r="R89" s="8"/>
      <c r="S89" s="8"/>
      <c r="T89" s="8"/>
      <c r="U89" s="8"/>
      <c r="V89" s="8"/>
      <c r="W89" s="8"/>
      <c r="X89" s="8"/>
      <c r="Y89" s="8"/>
      <c r="Z89" s="8"/>
      <c r="AA89" s="8"/>
      <c r="AB89" s="8"/>
      <c r="AC89" s="8"/>
      <c r="AD89" s="8"/>
      <c r="AE89" s="8"/>
      <c r="AF89" s="8"/>
      <c r="AG89" s="8"/>
      <c r="AH89" s="8"/>
      <c r="AI89" s="8"/>
      <c r="AJ89" s="8"/>
      <c r="AK89" s="17"/>
      <c r="AO89" s="141"/>
    </row>
    <row r="90" spans="1:41">
      <c r="A90" s="181">
        <v>3</v>
      </c>
      <c r="J90" s="4"/>
      <c r="K90" s="18"/>
      <c r="M90" s="19"/>
      <c r="N90" s="24" t="str">
        <f>IF(A90=1,"●","○")</f>
        <v>○</v>
      </c>
      <c r="O90" s="66" t="s">
        <v>146</v>
      </c>
      <c r="AK90" s="19"/>
      <c r="AO90" s="142"/>
    </row>
    <row r="91" spans="1:41">
      <c r="A91" s="181" t="b">
        <v>0</v>
      </c>
      <c r="J91" s="4"/>
      <c r="K91" s="330" t="s">
        <v>104</v>
      </c>
      <c r="L91" s="331"/>
      <c r="M91" s="332"/>
      <c r="N91" s="24" t="str">
        <f>IF(A90=2,"●","○")</f>
        <v>○</v>
      </c>
      <c r="O91" s="66" t="s">
        <v>147</v>
      </c>
      <c r="AK91" s="19"/>
      <c r="AO91" s="142"/>
    </row>
    <row r="92" spans="1:41">
      <c r="A92" s="181" t="b">
        <v>0</v>
      </c>
      <c r="J92" s="4"/>
      <c r="K92" s="320" t="s">
        <v>71</v>
      </c>
      <c r="L92" s="321"/>
      <c r="M92" s="322"/>
      <c r="N92" s="24" t="str">
        <f>IF(A90=3,"●","○")</f>
        <v>●</v>
      </c>
      <c r="O92" s="66" t="s">
        <v>148</v>
      </c>
      <c r="AK92" s="19"/>
      <c r="AO92" s="142"/>
    </row>
    <row r="93" spans="1:41">
      <c r="J93" s="4"/>
      <c r="K93" s="320"/>
      <c r="L93" s="321"/>
      <c r="M93" s="322"/>
      <c r="N93" s="486" t="s">
        <v>108</v>
      </c>
      <c r="O93" s="317"/>
      <c r="P93" s="317"/>
      <c r="Q93" s="317"/>
      <c r="R93" s="317"/>
      <c r="S93" s="68"/>
      <c r="T93" s="68"/>
      <c r="U93" s="68"/>
      <c r="V93" s="68"/>
      <c r="W93" s="68"/>
      <c r="X93" s="68"/>
      <c r="Y93" s="68"/>
      <c r="Z93" s="68"/>
      <c r="AA93" s="68"/>
      <c r="AB93" s="68"/>
      <c r="AC93" s="68"/>
      <c r="AD93" s="68"/>
      <c r="AE93" s="68"/>
      <c r="AF93" s="68"/>
      <c r="AG93" s="68"/>
      <c r="AH93" s="68"/>
      <c r="AI93" s="68"/>
      <c r="AJ93" s="68"/>
      <c r="AK93" s="95"/>
      <c r="AO93" s="142"/>
    </row>
    <row r="94" spans="1:41" ht="18.75" customHeight="1">
      <c r="J94" s="4"/>
      <c r="K94" s="357"/>
      <c r="L94" s="358"/>
      <c r="M94" s="359"/>
      <c r="N94" s="18"/>
      <c r="O94" s="67" t="s">
        <v>129</v>
      </c>
      <c r="P94" s="93" t="s">
        <v>166</v>
      </c>
      <c r="Q94" s="93"/>
      <c r="R94" s="93"/>
      <c r="S94" s="93"/>
      <c r="T94" s="93"/>
      <c r="U94" s="93"/>
      <c r="V94" s="93"/>
      <c r="W94" s="93"/>
      <c r="X94" s="93"/>
      <c r="Y94" s="93"/>
      <c r="Z94" s="93"/>
      <c r="AA94" s="93"/>
      <c r="AB94" s="64" t="s">
        <v>167</v>
      </c>
      <c r="AC94" s="66" t="s">
        <v>165</v>
      </c>
      <c r="AD94" s="93"/>
      <c r="AE94" s="93"/>
      <c r="AF94" s="93"/>
      <c r="AG94" s="93"/>
      <c r="AH94" s="93"/>
      <c r="AI94" s="93"/>
      <c r="AJ94" s="93"/>
      <c r="AK94" s="120"/>
      <c r="AO94" s="142"/>
    </row>
    <row r="95" spans="1:41" ht="19.5" thickBot="1">
      <c r="J95" s="4"/>
      <c r="K95" s="360"/>
      <c r="L95" s="361"/>
      <c r="M95" s="362"/>
      <c r="N95" s="20"/>
      <c r="O95" s="123" t="s">
        <v>167</v>
      </c>
      <c r="P95" s="121" t="s">
        <v>168</v>
      </c>
      <c r="Q95" s="121"/>
      <c r="R95" s="121"/>
      <c r="S95" s="121"/>
      <c r="T95" s="121"/>
      <c r="U95" s="121"/>
      <c r="V95" s="121"/>
      <c r="W95" s="121"/>
      <c r="X95" s="121"/>
      <c r="Y95" s="121"/>
      <c r="Z95" s="121"/>
      <c r="AA95" s="121"/>
      <c r="AB95" s="121"/>
      <c r="AC95" s="121"/>
      <c r="AD95" s="121"/>
      <c r="AE95" s="121"/>
      <c r="AF95" s="121"/>
      <c r="AG95" s="121"/>
      <c r="AH95" s="121"/>
      <c r="AI95" s="121"/>
      <c r="AJ95" s="121"/>
      <c r="AK95" s="122"/>
      <c r="AO95" s="143"/>
    </row>
    <row r="96" spans="1:41" ht="19.5">
      <c r="A96" s="181" t="b">
        <v>0</v>
      </c>
      <c r="J96" s="4"/>
      <c r="K96" s="333" t="s">
        <v>110</v>
      </c>
      <c r="L96" s="334"/>
      <c r="M96" s="335"/>
      <c r="N96" s="64" t="str">
        <f>IF(A96=TRUE,"■","□")</f>
        <v>□</v>
      </c>
      <c r="O96" s="66" t="s">
        <v>154</v>
      </c>
      <c r="T96" s="8"/>
      <c r="U96" s="8"/>
      <c r="V96" s="8"/>
      <c r="W96" s="8"/>
      <c r="X96" s="8"/>
      <c r="Y96" s="8"/>
      <c r="Z96" s="8"/>
      <c r="AA96" s="8"/>
      <c r="AB96" s="8"/>
      <c r="AC96" s="8"/>
      <c r="AD96" s="8"/>
      <c r="AE96" s="8"/>
      <c r="AF96" s="8"/>
      <c r="AG96" s="8"/>
      <c r="AH96" s="8"/>
      <c r="AI96" s="8"/>
      <c r="AJ96" s="8"/>
      <c r="AK96" s="17"/>
      <c r="AO96" s="141"/>
    </row>
    <row r="97" spans="1:42">
      <c r="J97" s="4"/>
      <c r="K97" s="351" t="str">
        <f>IF(A96=FALSE,"未選択！","")</f>
        <v>未選択！</v>
      </c>
      <c r="L97" s="352"/>
      <c r="M97" s="353"/>
      <c r="AK97" s="19"/>
      <c r="AO97" s="142">
        <f>IF(A96=FALSE,1,0)</f>
        <v>1</v>
      </c>
    </row>
    <row r="98" spans="1:42" ht="19.5" thickBot="1">
      <c r="J98" s="4"/>
      <c r="K98" s="354"/>
      <c r="L98" s="355"/>
      <c r="M98" s="356"/>
      <c r="N98" s="12"/>
      <c r="O98" s="12"/>
      <c r="P98" s="12"/>
      <c r="Q98" s="12"/>
      <c r="R98" s="12"/>
      <c r="S98" s="12"/>
      <c r="T98" s="12"/>
      <c r="U98" s="12"/>
      <c r="V98" s="12"/>
      <c r="W98" s="12"/>
      <c r="X98" s="12"/>
      <c r="Y98" s="12"/>
      <c r="Z98" s="12"/>
      <c r="AA98" s="12"/>
      <c r="AB98" s="12"/>
      <c r="AC98" s="12"/>
      <c r="AD98" s="12"/>
      <c r="AE98" s="12"/>
      <c r="AF98" s="12"/>
      <c r="AG98" s="12"/>
      <c r="AH98" s="12"/>
      <c r="AI98" s="12"/>
      <c r="AJ98" s="12"/>
      <c r="AK98" s="22"/>
      <c r="AO98" s="143"/>
    </row>
    <row r="99" spans="1:42" ht="19.5" thickBot="1">
      <c r="J99" s="4"/>
      <c r="AO99" s="151">
        <f>SUM(AO65:AO98)</f>
        <v>3</v>
      </c>
      <c r="AP99" s="4" t="s">
        <v>176</v>
      </c>
    </row>
    <row r="100" spans="1:42" ht="19.5" thickBot="1">
      <c r="J100" s="4"/>
      <c r="K100" s="349" t="s">
        <v>159</v>
      </c>
      <c r="L100" s="349"/>
      <c r="M100" s="349"/>
      <c r="N100" s="349"/>
      <c r="O100" s="349"/>
      <c r="P100" s="349"/>
      <c r="Q100" s="349"/>
      <c r="R100" s="349"/>
      <c r="S100" s="349"/>
      <c r="T100" s="349"/>
      <c r="U100" s="349"/>
      <c r="V100" s="349"/>
      <c r="W100" s="349"/>
      <c r="X100" s="349"/>
      <c r="Y100" s="349"/>
      <c r="Z100" s="349"/>
      <c r="AA100" s="350" t="s">
        <v>160</v>
      </c>
      <c r="AB100" s="350"/>
      <c r="AC100" s="350"/>
      <c r="AD100" s="350"/>
      <c r="AE100" s="350"/>
      <c r="AF100" s="350"/>
      <c r="AG100" s="350"/>
      <c r="AH100" s="350"/>
      <c r="AI100" s="350"/>
      <c r="AJ100" s="350"/>
      <c r="AK100" s="350"/>
    </row>
    <row r="101" spans="1:42" ht="19.5" thickBot="1">
      <c r="J101" s="4"/>
      <c r="K101" s="349"/>
      <c r="L101" s="349"/>
      <c r="M101" s="349"/>
      <c r="N101" s="349"/>
      <c r="O101" s="349"/>
      <c r="P101" s="349"/>
      <c r="Q101" s="349"/>
      <c r="R101" s="349"/>
      <c r="S101" s="349"/>
      <c r="T101" s="349"/>
      <c r="U101" s="349"/>
      <c r="V101" s="349"/>
      <c r="W101" s="349"/>
      <c r="X101" s="349"/>
      <c r="Y101" s="349"/>
      <c r="Z101" s="349"/>
      <c r="AA101" s="350"/>
      <c r="AB101" s="350"/>
      <c r="AC101" s="350"/>
      <c r="AD101" s="350"/>
      <c r="AE101" s="350"/>
      <c r="AF101" s="350"/>
      <c r="AG101" s="350"/>
      <c r="AH101" s="350"/>
      <c r="AI101" s="350"/>
      <c r="AJ101" s="350"/>
      <c r="AK101" s="350"/>
      <c r="AO101" s="165">
        <f>AM44+AM59+AO99</f>
        <v>14</v>
      </c>
      <c r="AP101" s="4" t="s">
        <v>179</v>
      </c>
    </row>
    <row r="102" spans="1:42" ht="24">
      <c r="J102" s="4"/>
      <c r="K102" s="65"/>
      <c r="L102" s="369" t="str">
        <f>IF(AO101&gt;0,"警告！全シート内で指摘箇所があります修正してください！","註：修正箇所はありませんが、図面等との整合性を確認してください。")</f>
        <v>警告！全シート内で指摘箇所があります修正してください！</v>
      </c>
      <c r="M102" s="369"/>
      <c r="N102" s="369"/>
      <c r="O102" s="369"/>
      <c r="P102" s="369"/>
      <c r="Q102" s="369"/>
      <c r="R102" s="369"/>
      <c r="S102" s="369"/>
      <c r="T102" s="369"/>
      <c r="U102" s="369"/>
      <c r="V102" s="369"/>
      <c r="W102" s="369"/>
      <c r="X102" s="369"/>
      <c r="Y102" s="369"/>
      <c r="Z102" s="369"/>
      <c r="AA102" s="369"/>
      <c r="AB102" s="369"/>
      <c r="AC102" s="369"/>
      <c r="AD102" s="369"/>
      <c r="AE102" s="369"/>
      <c r="AF102" s="369"/>
      <c r="AG102" s="369"/>
      <c r="AH102" s="369"/>
      <c r="AI102" s="369"/>
      <c r="AJ102" s="369"/>
      <c r="AK102" s="152"/>
    </row>
    <row r="103" spans="1:42">
      <c r="J103" s="4"/>
      <c r="K103" s="98">
        <v>1</v>
      </c>
      <c r="L103" s="7" t="s">
        <v>113</v>
      </c>
      <c r="M103" s="8"/>
      <c r="N103" s="8"/>
      <c r="O103" s="8"/>
      <c r="P103" s="8"/>
      <c r="Q103" s="8"/>
      <c r="R103" s="17"/>
      <c r="T103" s="363" t="s">
        <v>158</v>
      </c>
      <c r="U103" s="363"/>
      <c r="V103" s="363"/>
      <c r="W103" s="363"/>
      <c r="X103" s="363"/>
      <c r="Y103" s="364"/>
      <c r="Z103" s="343" t="s">
        <v>157</v>
      </c>
      <c r="AA103" s="344"/>
      <c r="AB103" s="343" t="s">
        <v>30</v>
      </c>
      <c r="AC103" s="344"/>
    </row>
    <row r="104" spans="1:42" ht="18.75" customHeight="1">
      <c r="A104" s="181" t="b">
        <f>IF(AM44=0,TRUE,FALSE)</f>
        <v>0</v>
      </c>
      <c r="C104" s="181" t="b">
        <v>0</v>
      </c>
      <c r="D104" s="181" t="b">
        <v>0</v>
      </c>
      <c r="J104" s="4"/>
      <c r="K104" s="20"/>
      <c r="L104" s="116"/>
      <c r="M104" s="12"/>
      <c r="N104" s="12"/>
      <c r="O104" s="12"/>
      <c r="P104" s="12"/>
      <c r="Q104" s="12"/>
      <c r="R104" s="22"/>
      <c r="T104" s="363"/>
      <c r="U104" s="363"/>
      <c r="V104" s="363"/>
      <c r="W104" s="363"/>
      <c r="X104" s="363"/>
      <c r="Y104" s="364"/>
      <c r="Z104" s="25" t="str">
        <f>IF(AM44=0,"■","□")</f>
        <v>□</v>
      </c>
      <c r="AA104" s="22"/>
      <c r="AB104" s="25" t="str">
        <f>IF(AM44&gt;0,"■","□")</f>
        <v>■</v>
      </c>
      <c r="AC104" s="22"/>
    </row>
    <row r="105" spans="1:42">
      <c r="C105" s="181">
        <f>IF(C104=TRUE,1,2)</f>
        <v>2</v>
      </c>
      <c r="D105" s="181">
        <f>IF(D104=TRUE,1,2)</f>
        <v>2</v>
      </c>
      <c r="J105" s="4"/>
      <c r="K105" s="99">
        <v>2</v>
      </c>
      <c r="L105" s="345" t="s">
        <v>198</v>
      </c>
      <c r="M105" s="345"/>
      <c r="N105" s="345"/>
      <c r="O105" s="345"/>
      <c r="P105" s="345"/>
      <c r="Q105" s="345"/>
      <c r="R105" s="346"/>
      <c r="T105" s="363" t="s">
        <v>158</v>
      </c>
      <c r="U105" s="363"/>
      <c r="V105" s="363"/>
      <c r="W105" s="363"/>
      <c r="X105" s="363"/>
      <c r="Y105" s="364"/>
      <c r="Z105" s="367" t="s">
        <v>157</v>
      </c>
      <c r="AA105" s="368"/>
      <c r="AB105" s="367" t="s">
        <v>30</v>
      </c>
      <c r="AC105" s="368"/>
    </row>
    <row r="106" spans="1:42" ht="18.75" customHeight="1">
      <c r="A106" s="181" t="b">
        <f>IF(AM59=0,TRUE,FALSE)</f>
        <v>0</v>
      </c>
      <c r="C106" s="181" t="b">
        <v>0</v>
      </c>
      <c r="D106" s="181" t="b">
        <v>0</v>
      </c>
      <c r="J106" s="4"/>
      <c r="K106" s="20"/>
      <c r="L106" s="347"/>
      <c r="M106" s="347"/>
      <c r="N106" s="347"/>
      <c r="O106" s="347"/>
      <c r="P106" s="347"/>
      <c r="Q106" s="347"/>
      <c r="R106" s="348"/>
      <c r="T106" s="363"/>
      <c r="U106" s="363"/>
      <c r="V106" s="363"/>
      <c r="W106" s="363"/>
      <c r="X106" s="363"/>
      <c r="Y106" s="364"/>
      <c r="Z106" s="25" t="str">
        <f>IF(AM59=0,"■","□")</f>
        <v>□</v>
      </c>
      <c r="AA106" s="22"/>
      <c r="AB106" s="25" t="str">
        <f>IF(AM59&gt;0,"■","□")</f>
        <v>■</v>
      </c>
      <c r="AC106" s="22"/>
      <c r="AG106" s="300" t="s">
        <v>149</v>
      </c>
      <c r="AH106" s="300"/>
      <c r="AI106" s="300"/>
    </row>
    <row r="107" spans="1:42" ht="18.75" customHeight="1">
      <c r="C107" s="181">
        <f>IF(C106=TRUE,1,2)</f>
        <v>2</v>
      </c>
      <c r="D107" s="181">
        <f>IF(D106=TRUE,1,2)</f>
        <v>2</v>
      </c>
      <c r="J107" s="4"/>
      <c r="AG107" s="342" t="str">
        <f>IF(AND(A104=TRUE,A106=TRUE,A109=TRUE),"「適合」","―")</f>
        <v>―</v>
      </c>
      <c r="AH107" s="342"/>
      <c r="AI107" s="342"/>
    </row>
    <row r="108" spans="1:42">
      <c r="J108" s="4"/>
      <c r="T108" s="336" t="s">
        <v>118</v>
      </c>
      <c r="U108" s="337"/>
      <c r="V108" s="337"/>
      <c r="W108" s="337"/>
      <c r="X108" s="337"/>
      <c r="Y108" s="337"/>
      <c r="Z108" s="71" t="s">
        <v>157</v>
      </c>
      <c r="AA108" s="17"/>
      <c r="AB108" s="343" t="s">
        <v>169</v>
      </c>
      <c r="AC108" s="344"/>
      <c r="AG108" s="4" t="s">
        <v>151</v>
      </c>
    </row>
    <row r="109" spans="1:42">
      <c r="A109" s="181" t="b">
        <f>IF(AO99=0,TRUE,FALSE)</f>
        <v>0</v>
      </c>
      <c r="C109" s="181" t="b">
        <v>0</v>
      </c>
      <c r="D109" s="181" t="b">
        <v>0</v>
      </c>
      <c r="J109" s="4"/>
      <c r="K109" s="100">
        <v>3</v>
      </c>
      <c r="L109" s="101" t="s">
        <v>115</v>
      </c>
      <c r="M109" s="102"/>
      <c r="N109" s="102"/>
      <c r="O109" s="102"/>
      <c r="P109" s="102"/>
      <c r="Q109" s="102"/>
      <c r="R109" s="103"/>
      <c r="T109" s="338"/>
      <c r="U109" s="339"/>
      <c r="V109" s="339"/>
      <c r="W109" s="339"/>
      <c r="X109" s="339"/>
      <c r="Y109" s="339"/>
      <c r="Z109" s="24" t="str">
        <f>IF(AO99=0,"■","□")</f>
        <v>□</v>
      </c>
      <c r="AA109" s="19"/>
      <c r="AB109" s="24" t="str">
        <f>IF(AO99&gt;0,"■","□")</f>
        <v>■</v>
      </c>
      <c r="AC109" s="19"/>
    </row>
    <row r="110" spans="1:42">
      <c r="C110" s="181">
        <f>IF(C109=TRUE,1,2)</f>
        <v>2</v>
      </c>
      <c r="D110" s="181">
        <f>IF(D109=TRUE,1,2)</f>
        <v>2</v>
      </c>
      <c r="J110" s="4"/>
      <c r="T110" s="340"/>
      <c r="U110" s="341"/>
      <c r="V110" s="341"/>
      <c r="W110" s="341"/>
      <c r="X110" s="341"/>
      <c r="Y110" s="341"/>
      <c r="Z110" s="20"/>
      <c r="AA110" s="22"/>
      <c r="AB110" s="20"/>
      <c r="AC110" s="22"/>
    </row>
    <row r="111" spans="1:42" ht="18.75" customHeight="1" thickBot="1">
      <c r="J111" s="4"/>
    </row>
    <row r="112" spans="1:42" ht="18.75" customHeight="1" thickTop="1">
      <c r="J112" s="4"/>
      <c r="R112" s="370" t="s">
        <v>152</v>
      </c>
      <c r="S112" s="371"/>
      <c r="T112" s="371"/>
      <c r="U112" s="371"/>
      <c r="V112" s="371"/>
      <c r="W112" s="371"/>
      <c r="X112" s="371"/>
      <c r="Y112" s="371"/>
      <c r="Z112" s="371"/>
      <c r="AA112" s="371"/>
      <c r="AB112" s="371"/>
      <c r="AC112" s="371"/>
      <c r="AD112" s="372"/>
    </row>
    <row r="113" spans="5:37">
      <c r="J113" s="4"/>
      <c r="R113" s="104"/>
      <c r="S113" s="328" t="str">
        <f>IF(AND(A104=TRUE,A106=TRUE,A109=TRUE),"■","□")</f>
        <v>□</v>
      </c>
      <c r="T113" s="328"/>
      <c r="U113" s="326" t="s">
        <v>150</v>
      </c>
      <c r="V113" s="326"/>
      <c r="W113" s="326"/>
      <c r="Y113" s="328" t="str">
        <f>IF(AND(A104=TRUE,A106=TRUE,A109=TRUE),"□","■")</f>
        <v>■</v>
      </c>
      <c r="Z113" s="328"/>
      <c r="AA113" s="326" t="s">
        <v>153</v>
      </c>
      <c r="AB113" s="326"/>
      <c r="AC113" s="326"/>
      <c r="AD113" s="105"/>
    </row>
    <row r="114" spans="5:37">
      <c r="J114" s="4"/>
      <c r="R114" s="104"/>
      <c r="S114" s="328"/>
      <c r="T114" s="328"/>
      <c r="U114" s="326"/>
      <c r="V114" s="326"/>
      <c r="W114" s="326"/>
      <c r="Y114" s="328"/>
      <c r="Z114" s="328"/>
      <c r="AA114" s="326"/>
      <c r="AB114" s="326"/>
      <c r="AC114" s="326"/>
      <c r="AD114" s="105"/>
    </row>
    <row r="115" spans="5:37" ht="19.5" thickBot="1">
      <c r="J115" s="4"/>
      <c r="R115" s="106"/>
      <c r="S115" s="329"/>
      <c r="T115" s="329"/>
      <c r="U115" s="327"/>
      <c r="V115" s="327"/>
      <c r="W115" s="327"/>
      <c r="X115" s="107"/>
      <c r="Y115" s="329"/>
      <c r="Z115" s="329"/>
      <c r="AA115" s="327"/>
      <c r="AB115" s="327"/>
      <c r="AC115" s="327"/>
      <c r="AD115" s="108"/>
    </row>
    <row r="116" spans="5:37" ht="19.5" thickTop="1">
      <c r="J116" s="4"/>
      <c r="K116" s="509" t="s">
        <v>204</v>
      </c>
      <c r="L116" s="509"/>
      <c r="M116" s="467">
        <v>45280</v>
      </c>
      <c r="N116" s="467"/>
      <c r="O116" s="467"/>
      <c r="P116" s="467"/>
      <c r="Q116" s="125" t="str">
        <f>W1</f>
        <v>ver2.35</v>
      </c>
      <c r="AH116" s="4" t="s">
        <v>156</v>
      </c>
    </row>
    <row r="117" spans="5:37" ht="18.75" customHeight="1">
      <c r="J117" s="4"/>
      <c r="K117" s="470" t="s">
        <v>195</v>
      </c>
      <c r="L117" s="470"/>
      <c r="M117" s="470"/>
      <c r="N117" s="470"/>
      <c r="O117" s="470"/>
      <c r="P117" s="470"/>
      <c r="Q117" s="470"/>
      <c r="R117" s="470"/>
      <c r="S117" s="470"/>
      <c r="T117" s="470"/>
      <c r="U117" s="470"/>
      <c r="V117" s="470"/>
      <c r="W117" s="470"/>
      <c r="X117" s="470"/>
      <c r="Y117" s="470"/>
      <c r="Z117" s="470"/>
      <c r="AA117" s="470"/>
      <c r="AB117" s="470"/>
      <c r="AC117" s="470"/>
      <c r="AD117" s="470"/>
      <c r="AE117" s="470"/>
      <c r="AF117" s="470"/>
      <c r="AG117" s="470"/>
      <c r="AH117" s="470"/>
      <c r="AI117" s="470"/>
      <c r="AJ117" s="470"/>
      <c r="AK117" s="470"/>
    </row>
    <row r="118" spans="5:37">
      <c r="J118" s="4"/>
      <c r="K118" s="470"/>
      <c r="L118" s="470"/>
      <c r="M118" s="470"/>
      <c r="N118" s="470"/>
      <c r="O118" s="470"/>
      <c r="P118" s="470"/>
      <c r="Q118" s="470"/>
      <c r="R118" s="470"/>
      <c r="S118" s="470"/>
      <c r="T118" s="470"/>
      <c r="U118" s="470"/>
      <c r="V118" s="470"/>
      <c r="W118" s="470"/>
      <c r="X118" s="470"/>
      <c r="Y118" s="470"/>
      <c r="Z118" s="470"/>
      <c r="AA118" s="470"/>
      <c r="AB118" s="470"/>
      <c r="AC118" s="470"/>
      <c r="AD118" s="470"/>
      <c r="AE118" s="470"/>
      <c r="AF118" s="470"/>
      <c r="AG118" s="470"/>
      <c r="AH118" s="470"/>
      <c r="AI118" s="470"/>
      <c r="AJ118" s="470"/>
      <c r="AK118" s="470"/>
    </row>
    <row r="119" spans="5:37">
      <c r="J119" s="4"/>
      <c r="K119" s="470"/>
      <c r="L119" s="470"/>
      <c r="M119" s="470"/>
      <c r="N119" s="470"/>
      <c r="O119" s="470"/>
      <c r="P119" s="470"/>
      <c r="Q119" s="470"/>
      <c r="R119" s="470"/>
      <c r="S119" s="470"/>
      <c r="T119" s="470"/>
      <c r="U119" s="470"/>
      <c r="V119" s="470"/>
      <c r="W119" s="470"/>
      <c r="X119" s="470"/>
      <c r="Y119" s="470"/>
      <c r="Z119" s="470"/>
      <c r="AA119" s="470"/>
      <c r="AB119" s="470"/>
      <c r="AC119" s="470"/>
      <c r="AD119" s="470"/>
      <c r="AE119" s="470"/>
      <c r="AF119" s="470"/>
      <c r="AG119" s="470"/>
      <c r="AH119" s="470"/>
      <c r="AI119" s="470"/>
      <c r="AJ119" s="470"/>
      <c r="AK119" s="470"/>
    </row>
    <row r="120" spans="5:37">
      <c r="E120" s="138"/>
      <c r="F120" s="138"/>
      <c r="G120" s="138"/>
      <c r="H120" s="138"/>
      <c r="I120" s="138"/>
      <c r="J120" s="4"/>
    </row>
  </sheetData>
  <sheetProtection algorithmName="SHA-512" hashValue="T/i2jAR9/fSMa6V3KkSqQf4xLw2Z2iWeu4WCUCEUtwc+nQTJsRxNaTo6jaADKOhJVEtacyYz1b95pnIyeoPaAA==" saltValue="gdYV2snQgkKKt3z/n5eqiQ==" spinCount="100000" sheet="1" objects="1" scenarios="1" selectLockedCells="1"/>
  <mergeCells count="213">
    <mergeCell ref="M116:P116"/>
    <mergeCell ref="T86:AK87"/>
    <mergeCell ref="N81:R83"/>
    <mergeCell ref="K117:AK119"/>
    <mergeCell ref="AE2:AF2"/>
    <mergeCell ref="AB1:AD1"/>
    <mergeCell ref="Y2:AD2"/>
    <mergeCell ref="K3:L4"/>
    <mergeCell ref="P3:AK3"/>
    <mergeCell ref="P4:AK4"/>
    <mergeCell ref="N93:R93"/>
    <mergeCell ref="AB103:AC103"/>
    <mergeCell ref="Z103:AA103"/>
    <mergeCell ref="Z7:AB8"/>
    <mergeCell ref="AI7:AK8"/>
    <mergeCell ref="AC7:AH8"/>
    <mergeCell ref="T7:Y8"/>
    <mergeCell ref="K5:L6"/>
    <mergeCell ref="AJ15:AJ16"/>
    <mergeCell ref="AK15:AK16"/>
    <mergeCell ref="AI14:AK14"/>
    <mergeCell ref="K1:V2"/>
    <mergeCell ref="W1:X2"/>
    <mergeCell ref="K116:L116"/>
    <mergeCell ref="Q5:U6"/>
    <mergeCell ref="S10:AK13"/>
    <mergeCell ref="AF5:AK6"/>
    <mergeCell ref="X5:AB6"/>
    <mergeCell ref="AD5:AE6"/>
    <mergeCell ref="V5:W6"/>
    <mergeCell ref="AC22:AE23"/>
    <mergeCell ref="AF22:AH23"/>
    <mergeCell ref="K29:N30"/>
    <mergeCell ref="L10:R10"/>
    <mergeCell ref="K17:N20"/>
    <mergeCell ref="U20:AB20"/>
    <mergeCell ref="AC20:AE20"/>
    <mergeCell ref="AF20:AH20"/>
    <mergeCell ref="AF18:AH19"/>
    <mergeCell ref="K7:Q8"/>
    <mergeCell ref="U18:AB19"/>
    <mergeCell ref="AC18:AE19"/>
    <mergeCell ref="U26:AB27"/>
    <mergeCell ref="Z25:AB25"/>
    <mergeCell ref="AF14:AH16"/>
    <mergeCell ref="U14:AE16"/>
    <mergeCell ref="O14:T16"/>
    <mergeCell ref="AI25:AI28"/>
    <mergeCell ref="K31:N32"/>
    <mergeCell ref="U32:AB32"/>
    <mergeCell ref="AC32:AE32"/>
    <mergeCell ref="AF32:AH32"/>
    <mergeCell ref="U30:AB31"/>
    <mergeCell ref="AC30:AE31"/>
    <mergeCell ref="K25:N28"/>
    <mergeCell ref="K21:N24"/>
    <mergeCell ref="U24:AB24"/>
    <mergeCell ref="AC24:AE24"/>
    <mergeCell ref="AF24:AH24"/>
    <mergeCell ref="U22:AB23"/>
    <mergeCell ref="AC26:AE27"/>
    <mergeCell ref="U29:Y29"/>
    <mergeCell ref="Z29:AB29"/>
    <mergeCell ref="AF30:AH31"/>
    <mergeCell ref="AF26:AH27"/>
    <mergeCell ref="U28:AB28"/>
    <mergeCell ref="AC28:AE28"/>
    <mergeCell ref="P40:Q40"/>
    <mergeCell ref="R40:T40"/>
    <mergeCell ref="R33:T33"/>
    <mergeCell ref="R29:T29"/>
    <mergeCell ref="R36:T36"/>
    <mergeCell ref="U34:AB34"/>
    <mergeCell ref="AC34:AE34"/>
    <mergeCell ref="U36:Y36"/>
    <mergeCell ref="U35:AB35"/>
    <mergeCell ref="Z33:AB33"/>
    <mergeCell ref="AC37:AE38"/>
    <mergeCell ref="AF34:AH34"/>
    <mergeCell ref="L51:N51"/>
    <mergeCell ref="K65:M65"/>
    <mergeCell ref="K66:M67"/>
    <mergeCell ref="L61:W61"/>
    <mergeCell ref="L53:N53"/>
    <mergeCell ref="L52:M52"/>
    <mergeCell ref="K51:K53"/>
    <mergeCell ref="O51:W51"/>
    <mergeCell ref="O62:R63"/>
    <mergeCell ref="O66:R67"/>
    <mergeCell ref="T62:X64"/>
    <mergeCell ref="T65:X65"/>
    <mergeCell ref="O52:AB53"/>
    <mergeCell ref="O54:W54"/>
    <mergeCell ref="O55:AB56"/>
    <mergeCell ref="L54:N54"/>
    <mergeCell ref="L55:M55"/>
    <mergeCell ref="L57:M57"/>
    <mergeCell ref="W67:AE68"/>
    <mergeCell ref="K58:K61"/>
    <mergeCell ref="U39:AB39"/>
    <mergeCell ref="AC39:AE39"/>
    <mergeCell ref="U37:AB38"/>
    <mergeCell ref="T105:Y106"/>
    <mergeCell ref="AG106:AI106"/>
    <mergeCell ref="AB105:AC105"/>
    <mergeCell ref="Z105:AA105"/>
    <mergeCell ref="L102:AJ102"/>
    <mergeCell ref="R112:AD112"/>
    <mergeCell ref="K10:K11"/>
    <mergeCell ref="K44:K45"/>
    <mergeCell ref="O17:T17"/>
    <mergeCell ref="O21:T21"/>
    <mergeCell ref="O25:T25"/>
    <mergeCell ref="AG17:AH17"/>
    <mergeCell ref="AG21:AH21"/>
    <mergeCell ref="AG25:AH25"/>
    <mergeCell ref="AG29:AH29"/>
    <mergeCell ref="AG33:AH33"/>
    <mergeCell ref="AG36:AH36"/>
    <mergeCell ref="AG40:AH40"/>
    <mergeCell ref="U17:Y17"/>
    <mergeCell ref="Z17:AB17"/>
    <mergeCell ref="U21:Y21"/>
    <mergeCell ref="Z21:AB21"/>
    <mergeCell ref="U25:Y25"/>
    <mergeCell ref="U33:Y33"/>
    <mergeCell ref="K81:M82"/>
    <mergeCell ref="AA73:AK74"/>
    <mergeCell ref="Q72:R72"/>
    <mergeCell ref="Q77:R77"/>
    <mergeCell ref="O74:R75"/>
    <mergeCell ref="U113:W115"/>
    <mergeCell ref="S113:T115"/>
    <mergeCell ref="Y113:Z115"/>
    <mergeCell ref="AA113:AC115"/>
    <mergeCell ref="K92:M93"/>
    <mergeCell ref="K91:M91"/>
    <mergeCell ref="K96:M96"/>
    <mergeCell ref="T108:Y110"/>
    <mergeCell ref="AG107:AI107"/>
    <mergeCell ref="AB108:AC108"/>
    <mergeCell ref="L105:R106"/>
    <mergeCell ref="K80:M80"/>
    <mergeCell ref="K100:Z101"/>
    <mergeCell ref="AA100:AK101"/>
    <mergeCell ref="K97:M98"/>
    <mergeCell ref="K94:M95"/>
    <mergeCell ref="T103:Y104"/>
    <mergeCell ref="N84:R84"/>
    <mergeCell ref="N88:R88"/>
    <mergeCell ref="P69:S69"/>
    <mergeCell ref="V71:Y71"/>
    <mergeCell ref="U74:X74"/>
    <mergeCell ref="O71:S71"/>
    <mergeCell ref="O73:S73"/>
    <mergeCell ref="W73:Y73"/>
    <mergeCell ref="AJ51:AK53"/>
    <mergeCell ref="AF42:AH42"/>
    <mergeCell ref="O48:AB50"/>
    <mergeCell ref="AH49:AI50"/>
    <mergeCell ref="X54:AB54"/>
    <mergeCell ref="AJ54:AK56"/>
    <mergeCell ref="Q58:AK60"/>
    <mergeCell ref="L46:O46"/>
    <mergeCell ref="P46:R46"/>
    <mergeCell ref="AF37:AH38"/>
    <mergeCell ref="U41:AB41"/>
    <mergeCell ref="S44:AK46"/>
    <mergeCell ref="U47:AG47"/>
    <mergeCell ref="AF39:AH39"/>
    <mergeCell ref="AC41:AE41"/>
    <mergeCell ref="X51:AB51"/>
    <mergeCell ref="K13:R13"/>
    <mergeCell ref="K47:R47"/>
    <mergeCell ref="P33:Q33"/>
    <mergeCell ref="P36:Q36"/>
    <mergeCell ref="K37:N38"/>
    <mergeCell ref="K34:N34"/>
    <mergeCell ref="K40:N40"/>
    <mergeCell ref="K41:N41"/>
    <mergeCell ref="K42:N42"/>
    <mergeCell ref="K35:N35"/>
    <mergeCell ref="K36:N36"/>
    <mergeCell ref="K39:N39"/>
    <mergeCell ref="K43:AK43"/>
    <mergeCell ref="AC42:AE42"/>
    <mergeCell ref="AI15:AI16"/>
    <mergeCell ref="L44:R44"/>
    <mergeCell ref="L45:R45"/>
    <mergeCell ref="AC80:AK80"/>
    <mergeCell ref="Z36:AB36"/>
    <mergeCell ref="K14:N16"/>
    <mergeCell ref="AH51:AI53"/>
    <mergeCell ref="AH54:AI56"/>
    <mergeCell ref="AH48:AK48"/>
    <mergeCell ref="AC48:AG50"/>
    <mergeCell ref="AD51:AG51"/>
    <mergeCell ref="AD54:AG54"/>
    <mergeCell ref="AC55:AG55"/>
    <mergeCell ref="AC52:AG52"/>
    <mergeCell ref="AC53:AG53"/>
    <mergeCell ref="AC56:AG56"/>
    <mergeCell ref="AJ49:AK50"/>
    <mergeCell ref="L56:N56"/>
    <mergeCell ref="K54:K56"/>
    <mergeCell ref="AF28:AH28"/>
    <mergeCell ref="AF41:AH41"/>
    <mergeCell ref="AC35:AE35"/>
    <mergeCell ref="L49:N50"/>
    <mergeCell ref="K48:K50"/>
    <mergeCell ref="U40:Y40"/>
    <mergeCell ref="Z40:AB40"/>
    <mergeCell ref="L48:N48"/>
  </mergeCells>
  <phoneticPr fontId="2"/>
  <dataValidations count="2">
    <dataValidation type="list" allowBlank="1" showInputMessage="1" showErrorMessage="1" sqref="Z7" xr:uid="{E18332CC-EA31-46A1-ACC5-B16936AA4078}">
      <formula1>"都道府県,都,道,府,県"</formula1>
    </dataValidation>
    <dataValidation type="list" allowBlank="1" showInputMessage="1" showErrorMessage="1" sqref="AI7" xr:uid="{09B9BE72-5243-4C35-9544-ADA47757C040}">
      <formula1>"市区町村,市,区,町,村"</formula1>
    </dataValidation>
  </dataValidations>
  <pageMargins left="0.70866141732283472" right="0.31496062992125984" top="0.55118110236220474" bottom="0.15748031496062992" header="0.31496062992125984" footer="0.31496062992125984"/>
  <pageSetup paperSize="9" orientation="portrait" r:id="rId1"/>
  <rowBreaks count="2" manualBreakCount="2">
    <brk id="43" min="11" max="36" man="1"/>
    <brk id="78" min="11" max="36" man="1"/>
  </rowBreaks>
  <colBreaks count="2" manualBreakCount="2">
    <brk id="10" min="43" max="84" man="1"/>
    <brk id="10" min="78"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print="0" autoFill="0" autoLine="0" autoPict="0">
                <anchor moveWithCells="1">
                  <from>
                    <xdr:col>14</xdr:col>
                    <xdr:colOff>19050</xdr:colOff>
                    <xdr:row>16</xdr:row>
                    <xdr:rowOff>180975</xdr:rowOff>
                  </from>
                  <to>
                    <xdr:col>15</xdr:col>
                    <xdr:colOff>47625</xdr:colOff>
                    <xdr:row>18</xdr:row>
                    <xdr:rowOff>28575</xdr:rowOff>
                  </to>
                </anchor>
              </controlPr>
            </control>
          </mc:Choice>
        </mc:AlternateContent>
        <mc:AlternateContent xmlns:mc="http://schemas.openxmlformats.org/markup-compatibility/2006">
          <mc:Choice Requires="x14">
            <control shapeId="2052" r:id="rId5" name="Check Box 4">
              <controlPr defaultSize="0" print="0" autoFill="0" autoLine="0" autoPict="0">
                <anchor moveWithCells="1">
                  <from>
                    <xdr:col>14</xdr:col>
                    <xdr:colOff>19050</xdr:colOff>
                    <xdr:row>17</xdr:row>
                    <xdr:rowOff>180975</xdr:rowOff>
                  </from>
                  <to>
                    <xdr:col>15</xdr:col>
                    <xdr:colOff>47625</xdr:colOff>
                    <xdr:row>19</xdr:row>
                    <xdr:rowOff>28575</xdr:rowOff>
                  </to>
                </anchor>
              </controlPr>
            </control>
          </mc:Choice>
        </mc:AlternateContent>
        <mc:AlternateContent xmlns:mc="http://schemas.openxmlformats.org/markup-compatibility/2006">
          <mc:Choice Requires="x14">
            <control shapeId="2054" r:id="rId6" name="Check Box 6">
              <controlPr defaultSize="0" print="0" autoFill="0" autoLine="0" autoPict="0">
                <anchor moveWithCells="1">
                  <from>
                    <xdr:col>14</xdr:col>
                    <xdr:colOff>19050</xdr:colOff>
                    <xdr:row>18</xdr:row>
                    <xdr:rowOff>171450</xdr:rowOff>
                  </from>
                  <to>
                    <xdr:col>15</xdr:col>
                    <xdr:colOff>47625</xdr:colOff>
                    <xdr:row>20</xdr:row>
                    <xdr:rowOff>19050</xdr:rowOff>
                  </to>
                </anchor>
              </controlPr>
            </control>
          </mc:Choice>
        </mc:AlternateContent>
        <mc:AlternateContent xmlns:mc="http://schemas.openxmlformats.org/markup-compatibility/2006">
          <mc:Choice Requires="x14">
            <control shapeId="2055" r:id="rId7" name="Check Box 7">
              <controlPr defaultSize="0" print="0" autoFill="0" autoLine="0" autoPict="0">
                <anchor moveWithCells="1">
                  <from>
                    <xdr:col>14</xdr:col>
                    <xdr:colOff>19050</xdr:colOff>
                    <xdr:row>20</xdr:row>
                    <xdr:rowOff>180975</xdr:rowOff>
                  </from>
                  <to>
                    <xdr:col>15</xdr:col>
                    <xdr:colOff>47625</xdr:colOff>
                    <xdr:row>22</xdr:row>
                    <xdr:rowOff>28575</xdr:rowOff>
                  </to>
                </anchor>
              </controlPr>
            </control>
          </mc:Choice>
        </mc:AlternateContent>
        <mc:AlternateContent xmlns:mc="http://schemas.openxmlformats.org/markup-compatibility/2006">
          <mc:Choice Requires="x14">
            <control shapeId="2056" r:id="rId8" name="Check Box 8">
              <controlPr defaultSize="0" print="0" autoFill="0" autoLine="0" autoPict="0">
                <anchor moveWithCells="1">
                  <from>
                    <xdr:col>14</xdr:col>
                    <xdr:colOff>19050</xdr:colOff>
                    <xdr:row>21</xdr:row>
                    <xdr:rowOff>180975</xdr:rowOff>
                  </from>
                  <to>
                    <xdr:col>15</xdr:col>
                    <xdr:colOff>47625</xdr:colOff>
                    <xdr:row>23</xdr:row>
                    <xdr:rowOff>28575</xdr:rowOff>
                  </to>
                </anchor>
              </controlPr>
            </control>
          </mc:Choice>
        </mc:AlternateContent>
        <mc:AlternateContent xmlns:mc="http://schemas.openxmlformats.org/markup-compatibility/2006">
          <mc:Choice Requires="x14">
            <control shapeId="2057" r:id="rId9" name="Check Box 9">
              <controlPr defaultSize="0" print="0" autoFill="0" autoLine="0" autoPict="0">
                <anchor moveWithCells="1">
                  <from>
                    <xdr:col>14</xdr:col>
                    <xdr:colOff>19050</xdr:colOff>
                    <xdr:row>22</xdr:row>
                    <xdr:rowOff>180975</xdr:rowOff>
                  </from>
                  <to>
                    <xdr:col>15</xdr:col>
                    <xdr:colOff>47625</xdr:colOff>
                    <xdr:row>24</xdr:row>
                    <xdr:rowOff>28575</xdr:rowOff>
                  </to>
                </anchor>
              </controlPr>
            </control>
          </mc:Choice>
        </mc:AlternateContent>
        <mc:AlternateContent xmlns:mc="http://schemas.openxmlformats.org/markup-compatibility/2006">
          <mc:Choice Requires="x14">
            <control shapeId="2058" r:id="rId10" name="Check Box 10">
              <controlPr defaultSize="0" print="0" autoFill="0" autoLine="0" autoPict="0">
                <anchor moveWithCells="1">
                  <from>
                    <xdr:col>14</xdr:col>
                    <xdr:colOff>19050</xdr:colOff>
                    <xdr:row>24</xdr:row>
                    <xdr:rowOff>190500</xdr:rowOff>
                  </from>
                  <to>
                    <xdr:col>15</xdr:col>
                    <xdr:colOff>47625</xdr:colOff>
                    <xdr:row>26</xdr:row>
                    <xdr:rowOff>38100</xdr:rowOff>
                  </to>
                </anchor>
              </controlPr>
            </control>
          </mc:Choice>
        </mc:AlternateContent>
        <mc:AlternateContent xmlns:mc="http://schemas.openxmlformats.org/markup-compatibility/2006">
          <mc:Choice Requires="x14">
            <control shapeId="2059" r:id="rId11" name="Check Box 11">
              <controlPr defaultSize="0" print="0" autoFill="0" autoLine="0" autoPict="0">
                <anchor moveWithCells="1">
                  <from>
                    <xdr:col>14</xdr:col>
                    <xdr:colOff>19050</xdr:colOff>
                    <xdr:row>25</xdr:row>
                    <xdr:rowOff>190500</xdr:rowOff>
                  </from>
                  <to>
                    <xdr:col>15</xdr:col>
                    <xdr:colOff>47625</xdr:colOff>
                    <xdr:row>27</xdr:row>
                    <xdr:rowOff>28575</xdr:rowOff>
                  </to>
                </anchor>
              </controlPr>
            </control>
          </mc:Choice>
        </mc:AlternateContent>
        <mc:AlternateContent xmlns:mc="http://schemas.openxmlformats.org/markup-compatibility/2006">
          <mc:Choice Requires="x14">
            <control shapeId="2062" r:id="rId12" name="Check Box 14">
              <controlPr defaultSize="0" print="0" autoFill="0" autoLine="0" autoPict="0">
                <anchor moveWithCells="1">
                  <from>
                    <xdr:col>14</xdr:col>
                    <xdr:colOff>19050</xdr:colOff>
                    <xdr:row>29</xdr:row>
                    <xdr:rowOff>180975</xdr:rowOff>
                  </from>
                  <to>
                    <xdr:col>15</xdr:col>
                    <xdr:colOff>47625</xdr:colOff>
                    <xdr:row>31</xdr:row>
                    <xdr:rowOff>28575</xdr:rowOff>
                  </to>
                </anchor>
              </controlPr>
            </control>
          </mc:Choice>
        </mc:AlternateContent>
        <mc:AlternateContent xmlns:mc="http://schemas.openxmlformats.org/markup-compatibility/2006">
          <mc:Choice Requires="x14">
            <control shapeId="2068" r:id="rId13" name="Check Box 20">
              <controlPr defaultSize="0" print="0" autoFill="0" autoLine="0" autoPict="0">
                <anchor moveWithCells="1">
                  <from>
                    <xdr:col>14</xdr:col>
                    <xdr:colOff>19050</xdr:colOff>
                    <xdr:row>36</xdr:row>
                    <xdr:rowOff>180975</xdr:rowOff>
                  </from>
                  <to>
                    <xdr:col>15</xdr:col>
                    <xdr:colOff>47625</xdr:colOff>
                    <xdr:row>38</xdr:row>
                    <xdr:rowOff>28575</xdr:rowOff>
                  </to>
                </anchor>
              </controlPr>
            </control>
          </mc:Choice>
        </mc:AlternateContent>
        <mc:AlternateContent xmlns:mc="http://schemas.openxmlformats.org/markup-compatibility/2006">
          <mc:Choice Requires="x14">
            <control shapeId="2071" r:id="rId14" name="Check Box 23">
              <controlPr defaultSize="0" print="0" autoFill="0" autoLine="0" autoPict="0">
                <anchor moveWithCells="1">
                  <from>
                    <xdr:col>14</xdr:col>
                    <xdr:colOff>19050</xdr:colOff>
                    <xdr:row>40</xdr:row>
                    <xdr:rowOff>190500</xdr:rowOff>
                  </from>
                  <to>
                    <xdr:col>15</xdr:col>
                    <xdr:colOff>47625</xdr:colOff>
                    <xdr:row>42</xdr:row>
                    <xdr:rowOff>38100</xdr:rowOff>
                  </to>
                </anchor>
              </controlPr>
            </control>
          </mc:Choice>
        </mc:AlternateContent>
        <mc:AlternateContent xmlns:mc="http://schemas.openxmlformats.org/markup-compatibility/2006">
          <mc:Choice Requires="x14">
            <control shapeId="6" r:id="rId15" name="Option Button 25">
              <controlPr defaultSize="0" print="0" autoFill="0" autoLine="0" autoPict="0" altText="">
                <anchor moveWithCells="1">
                  <from>
                    <xdr:col>22</xdr:col>
                    <xdr:colOff>38100</xdr:colOff>
                    <xdr:row>4</xdr:row>
                    <xdr:rowOff>76200</xdr:rowOff>
                  </from>
                  <to>
                    <xdr:col>23</xdr:col>
                    <xdr:colOff>95250</xdr:colOff>
                    <xdr:row>5</xdr:row>
                    <xdr:rowOff>142875</xdr:rowOff>
                  </to>
                </anchor>
              </controlPr>
            </control>
          </mc:Choice>
        </mc:AlternateContent>
        <mc:AlternateContent xmlns:mc="http://schemas.openxmlformats.org/markup-compatibility/2006">
          <mc:Choice Requires="x14">
            <control shapeId="2074" r:id="rId16" name="Option Button 26">
              <controlPr defaultSize="0" print="0" autoFill="0" autoLine="0" autoPict="0" altText="">
                <anchor moveWithCells="1">
                  <from>
                    <xdr:col>30</xdr:col>
                    <xdr:colOff>38100</xdr:colOff>
                    <xdr:row>4</xdr:row>
                    <xdr:rowOff>76200</xdr:rowOff>
                  </from>
                  <to>
                    <xdr:col>31</xdr:col>
                    <xdr:colOff>95250</xdr:colOff>
                    <xdr:row>5</xdr:row>
                    <xdr:rowOff>142875</xdr:rowOff>
                  </to>
                </anchor>
              </controlPr>
            </control>
          </mc:Choice>
        </mc:AlternateContent>
        <mc:AlternateContent xmlns:mc="http://schemas.openxmlformats.org/markup-compatibility/2006">
          <mc:Choice Requires="x14">
            <control shapeId="2087" r:id="rId17" name="Check Box 39">
              <controlPr defaultSize="0" print="0" autoFill="0" autoLine="0" autoPict="0">
                <anchor moveWithCells="1">
                  <from>
                    <xdr:col>25</xdr:col>
                    <xdr:colOff>19050</xdr:colOff>
                    <xdr:row>60</xdr:row>
                    <xdr:rowOff>209550</xdr:rowOff>
                  </from>
                  <to>
                    <xdr:col>26</xdr:col>
                    <xdr:colOff>47625</xdr:colOff>
                    <xdr:row>62</xdr:row>
                    <xdr:rowOff>28575</xdr:rowOff>
                  </to>
                </anchor>
              </controlPr>
            </control>
          </mc:Choice>
        </mc:AlternateContent>
        <mc:AlternateContent xmlns:mc="http://schemas.openxmlformats.org/markup-compatibility/2006">
          <mc:Choice Requires="x14">
            <control shapeId="2088" r:id="rId18" name="Check Box 40">
              <controlPr defaultSize="0" print="0" autoFill="0" autoLine="0" autoPict="0">
                <anchor moveWithCells="1">
                  <from>
                    <xdr:col>25</xdr:col>
                    <xdr:colOff>19050</xdr:colOff>
                    <xdr:row>61</xdr:row>
                    <xdr:rowOff>209550</xdr:rowOff>
                  </from>
                  <to>
                    <xdr:col>26</xdr:col>
                    <xdr:colOff>47625</xdr:colOff>
                    <xdr:row>63</xdr:row>
                    <xdr:rowOff>19050</xdr:rowOff>
                  </to>
                </anchor>
              </controlPr>
            </control>
          </mc:Choice>
        </mc:AlternateContent>
        <mc:AlternateContent xmlns:mc="http://schemas.openxmlformats.org/markup-compatibility/2006">
          <mc:Choice Requires="x14">
            <control shapeId="2089" r:id="rId19" name="Check Box 41">
              <controlPr defaultSize="0" print="0" autoFill="0" autoLine="0" autoPict="0">
                <anchor moveWithCells="1">
                  <from>
                    <xdr:col>25</xdr:col>
                    <xdr:colOff>19050</xdr:colOff>
                    <xdr:row>62</xdr:row>
                    <xdr:rowOff>219075</xdr:rowOff>
                  </from>
                  <to>
                    <xdr:col>26</xdr:col>
                    <xdr:colOff>47625</xdr:colOff>
                    <xdr:row>64</xdr:row>
                    <xdr:rowOff>19050</xdr:rowOff>
                  </to>
                </anchor>
              </controlPr>
            </control>
          </mc:Choice>
        </mc:AlternateContent>
        <mc:AlternateContent xmlns:mc="http://schemas.openxmlformats.org/markup-compatibility/2006">
          <mc:Choice Requires="x14">
            <control shapeId="2090" r:id="rId20" name="Check Box 42">
              <controlPr defaultSize="0" print="0" autoFill="0" autoLine="0" autoPict="0">
                <anchor moveWithCells="1">
                  <from>
                    <xdr:col>25</xdr:col>
                    <xdr:colOff>19050</xdr:colOff>
                    <xdr:row>63</xdr:row>
                    <xdr:rowOff>200025</xdr:rowOff>
                  </from>
                  <to>
                    <xdr:col>26</xdr:col>
                    <xdr:colOff>47625</xdr:colOff>
                    <xdr:row>65</xdr:row>
                    <xdr:rowOff>9525</xdr:rowOff>
                  </to>
                </anchor>
              </controlPr>
            </control>
          </mc:Choice>
        </mc:AlternateContent>
        <mc:AlternateContent xmlns:mc="http://schemas.openxmlformats.org/markup-compatibility/2006">
          <mc:Choice Requires="x14">
            <control shapeId="2092" r:id="rId21" name="Check Box 44">
              <controlPr defaultSize="0" print="0" autoFill="0" autoLine="0" autoPict="0">
                <anchor moveWithCells="1">
                  <from>
                    <xdr:col>19</xdr:col>
                    <xdr:colOff>19050</xdr:colOff>
                    <xdr:row>67</xdr:row>
                    <xdr:rowOff>209550</xdr:rowOff>
                  </from>
                  <to>
                    <xdr:col>20</xdr:col>
                    <xdr:colOff>47625</xdr:colOff>
                    <xdr:row>69</xdr:row>
                    <xdr:rowOff>38100</xdr:rowOff>
                  </to>
                </anchor>
              </controlPr>
            </control>
          </mc:Choice>
        </mc:AlternateContent>
        <mc:AlternateContent xmlns:mc="http://schemas.openxmlformats.org/markup-compatibility/2006">
          <mc:Choice Requires="x14">
            <control shapeId="2093" r:id="rId22" name="Check Box 45">
              <controlPr defaultSize="0" print="0" autoFill="0" autoLine="0" autoPict="0">
                <anchor moveWithCells="1">
                  <from>
                    <xdr:col>20</xdr:col>
                    <xdr:colOff>19050</xdr:colOff>
                    <xdr:row>67</xdr:row>
                    <xdr:rowOff>209550</xdr:rowOff>
                  </from>
                  <to>
                    <xdr:col>21</xdr:col>
                    <xdr:colOff>47625</xdr:colOff>
                    <xdr:row>69</xdr:row>
                    <xdr:rowOff>38100</xdr:rowOff>
                  </to>
                </anchor>
              </controlPr>
            </control>
          </mc:Choice>
        </mc:AlternateContent>
        <mc:AlternateContent xmlns:mc="http://schemas.openxmlformats.org/markup-compatibility/2006">
          <mc:Choice Requires="x14">
            <control shapeId="2094" r:id="rId23" name="Check Box 46">
              <controlPr defaultSize="0" print="0" autoFill="0" autoLine="0" autoPict="0">
                <anchor moveWithCells="1">
                  <from>
                    <xdr:col>25</xdr:col>
                    <xdr:colOff>19050</xdr:colOff>
                    <xdr:row>69</xdr:row>
                    <xdr:rowOff>209550</xdr:rowOff>
                  </from>
                  <to>
                    <xdr:col>26</xdr:col>
                    <xdr:colOff>47625</xdr:colOff>
                    <xdr:row>71</xdr:row>
                    <xdr:rowOff>38100</xdr:rowOff>
                  </to>
                </anchor>
              </controlPr>
            </control>
          </mc:Choice>
        </mc:AlternateContent>
        <mc:AlternateContent xmlns:mc="http://schemas.openxmlformats.org/markup-compatibility/2006">
          <mc:Choice Requires="x14">
            <control shapeId="2095" r:id="rId24" name="Check Box 47">
              <controlPr defaultSize="0" print="0" autoFill="0" autoLine="0" autoPict="0">
                <anchor moveWithCells="1">
                  <from>
                    <xdr:col>25</xdr:col>
                    <xdr:colOff>19050</xdr:colOff>
                    <xdr:row>70</xdr:row>
                    <xdr:rowOff>200025</xdr:rowOff>
                  </from>
                  <to>
                    <xdr:col>26</xdr:col>
                    <xdr:colOff>47625</xdr:colOff>
                    <xdr:row>72</xdr:row>
                    <xdr:rowOff>28575</xdr:rowOff>
                  </to>
                </anchor>
              </controlPr>
            </control>
          </mc:Choice>
        </mc:AlternateContent>
        <mc:AlternateContent xmlns:mc="http://schemas.openxmlformats.org/markup-compatibility/2006">
          <mc:Choice Requires="x14">
            <control shapeId="2096" r:id="rId25" name="Check Box 48">
              <controlPr defaultSize="0" print="0" autoFill="0" autoLine="0" autoPict="0">
                <anchor moveWithCells="1">
                  <from>
                    <xdr:col>25</xdr:col>
                    <xdr:colOff>19050</xdr:colOff>
                    <xdr:row>71</xdr:row>
                    <xdr:rowOff>190500</xdr:rowOff>
                  </from>
                  <to>
                    <xdr:col>26</xdr:col>
                    <xdr:colOff>47625</xdr:colOff>
                    <xdr:row>73</xdr:row>
                    <xdr:rowOff>19050</xdr:rowOff>
                  </to>
                </anchor>
              </controlPr>
            </control>
          </mc:Choice>
        </mc:AlternateContent>
        <mc:AlternateContent xmlns:mc="http://schemas.openxmlformats.org/markup-compatibility/2006">
          <mc:Choice Requires="x14">
            <control shapeId="2103" r:id="rId26" name="Option Button 55">
              <controlPr defaultSize="0" print="0" autoFill="0" autoLine="0" autoPict="0">
                <anchor moveWithCells="1">
                  <from>
                    <xdr:col>13</xdr:col>
                    <xdr:colOff>19050</xdr:colOff>
                    <xdr:row>60</xdr:row>
                    <xdr:rowOff>238125</xdr:rowOff>
                  </from>
                  <to>
                    <xdr:col>14</xdr:col>
                    <xdr:colOff>104775</xdr:colOff>
                    <xdr:row>62</xdr:row>
                    <xdr:rowOff>0</xdr:rowOff>
                  </to>
                </anchor>
              </controlPr>
            </control>
          </mc:Choice>
        </mc:AlternateContent>
        <mc:AlternateContent xmlns:mc="http://schemas.openxmlformats.org/markup-compatibility/2006">
          <mc:Choice Requires="x14">
            <control shapeId="2105" r:id="rId27" name="Option Button 57">
              <controlPr defaultSize="0" print="0" autoFill="0" autoLine="0" autoPict="0">
                <anchor moveWithCells="1">
                  <from>
                    <xdr:col>13</xdr:col>
                    <xdr:colOff>19050</xdr:colOff>
                    <xdr:row>64</xdr:row>
                    <xdr:rowOff>238125</xdr:rowOff>
                  </from>
                  <to>
                    <xdr:col>14</xdr:col>
                    <xdr:colOff>104775</xdr:colOff>
                    <xdr:row>65</xdr:row>
                    <xdr:rowOff>238125</xdr:rowOff>
                  </to>
                </anchor>
              </controlPr>
            </control>
          </mc:Choice>
        </mc:AlternateContent>
        <mc:AlternateContent xmlns:mc="http://schemas.openxmlformats.org/markup-compatibility/2006">
          <mc:Choice Requires="x14">
            <control shapeId="2111" r:id="rId28" name="Option Button 63">
              <controlPr defaultSize="0" print="0" autoFill="0" autoLine="0" autoPict="0">
                <anchor moveWithCells="1">
                  <from>
                    <xdr:col>13</xdr:col>
                    <xdr:colOff>19050</xdr:colOff>
                    <xdr:row>78</xdr:row>
                    <xdr:rowOff>190500</xdr:rowOff>
                  </from>
                  <to>
                    <xdr:col>14</xdr:col>
                    <xdr:colOff>47625</xdr:colOff>
                    <xdr:row>80</xdr:row>
                    <xdr:rowOff>38100</xdr:rowOff>
                  </to>
                </anchor>
              </controlPr>
            </control>
          </mc:Choice>
        </mc:AlternateContent>
        <mc:AlternateContent xmlns:mc="http://schemas.openxmlformats.org/markup-compatibility/2006">
          <mc:Choice Requires="x14">
            <control shapeId="2112" r:id="rId29" name="Option Button 64">
              <controlPr defaultSize="0" print="0" autoFill="0" autoLine="0" autoPict="0">
                <anchor moveWithCells="1">
                  <from>
                    <xdr:col>13</xdr:col>
                    <xdr:colOff>19050</xdr:colOff>
                    <xdr:row>84</xdr:row>
                    <xdr:rowOff>180975</xdr:rowOff>
                  </from>
                  <to>
                    <xdr:col>14</xdr:col>
                    <xdr:colOff>66675</xdr:colOff>
                    <xdr:row>86</xdr:row>
                    <xdr:rowOff>28575</xdr:rowOff>
                  </to>
                </anchor>
              </controlPr>
            </control>
          </mc:Choice>
        </mc:AlternateContent>
        <mc:AlternateContent xmlns:mc="http://schemas.openxmlformats.org/markup-compatibility/2006">
          <mc:Choice Requires="x14">
            <control shapeId="2113" r:id="rId30" name="Check Box 65">
              <controlPr defaultSize="0" print="0" autoFill="0" autoLine="0" autoPict="0">
                <anchor moveWithCells="1">
                  <from>
                    <xdr:col>18</xdr:col>
                    <xdr:colOff>28575</xdr:colOff>
                    <xdr:row>78</xdr:row>
                    <xdr:rowOff>200025</xdr:rowOff>
                  </from>
                  <to>
                    <xdr:col>19</xdr:col>
                    <xdr:colOff>57150</xdr:colOff>
                    <xdr:row>80</xdr:row>
                    <xdr:rowOff>28575</xdr:rowOff>
                  </to>
                </anchor>
              </controlPr>
            </control>
          </mc:Choice>
        </mc:AlternateContent>
        <mc:AlternateContent xmlns:mc="http://schemas.openxmlformats.org/markup-compatibility/2006">
          <mc:Choice Requires="x14">
            <control shapeId="2114" r:id="rId31" name="Check Box 66">
              <controlPr defaultSize="0" print="0" autoFill="0" autoLine="0" autoPict="0">
                <anchor moveWithCells="1">
                  <from>
                    <xdr:col>18</xdr:col>
                    <xdr:colOff>19050</xdr:colOff>
                    <xdr:row>81</xdr:row>
                    <xdr:rowOff>209550</xdr:rowOff>
                  </from>
                  <to>
                    <xdr:col>19</xdr:col>
                    <xdr:colOff>47625</xdr:colOff>
                    <xdr:row>83</xdr:row>
                    <xdr:rowOff>38100</xdr:rowOff>
                  </to>
                </anchor>
              </controlPr>
            </control>
          </mc:Choice>
        </mc:AlternateContent>
        <mc:AlternateContent xmlns:mc="http://schemas.openxmlformats.org/markup-compatibility/2006">
          <mc:Choice Requires="x14">
            <control shapeId="2115" r:id="rId32" name="Check Box 67">
              <controlPr defaultSize="0" print="0" autoFill="0" autoLine="0" autoPict="0">
                <anchor moveWithCells="1">
                  <from>
                    <xdr:col>18</xdr:col>
                    <xdr:colOff>19050</xdr:colOff>
                    <xdr:row>82</xdr:row>
                    <xdr:rowOff>190500</xdr:rowOff>
                  </from>
                  <to>
                    <xdr:col>19</xdr:col>
                    <xdr:colOff>47625</xdr:colOff>
                    <xdr:row>84</xdr:row>
                    <xdr:rowOff>19050</xdr:rowOff>
                  </to>
                </anchor>
              </controlPr>
            </control>
          </mc:Choice>
        </mc:AlternateContent>
        <mc:AlternateContent xmlns:mc="http://schemas.openxmlformats.org/markup-compatibility/2006">
          <mc:Choice Requires="x14">
            <control shapeId="2116" r:id="rId33" name="Check Box 68">
              <controlPr defaultSize="0" print="0" autoFill="0" autoLine="0" autoPict="0">
                <anchor moveWithCells="1">
                  <from>
                    <xdr:col>18</xdr:col>
                    <xdr:colOff>19050</xdr:colOff>
                    <xdr:row>84</xdr:row>
                    <xdr:rowOff>190500</xdr:rowOff>
                  </from>
                  <to>
                    <xdr:col>19</xdr:col>
                    <xdr:colOff>47625</xdr:colOff>
                    <xdr:row>86</xdr:row>
                    <xdr:rowOff>19050</xdr:rowOff>
                  </to>
                </anchor>
              </controlPr>
            </control>
          </mc:Choice>
        </mc:AlternateContent>
        <mc:AlternateContent xmlns:mc="http://schemas.openxmlformats.org/markup-compatibility/2006">
          <mc:Choice Requires="x14">
            <control shapeId="2117" r:id="rId34" name="Check Box 69">
              <controlPr defaultSize="0" print="0" autoFill="0" autoLine="0" autoPict="0">
                <anchor moveWithCells="1">
                  <from>
                    <xdr:col>18</xdr:col>
                    <xdr:colOff>28575</xdr:colOff>
                    <xdr:row>86</xdr:row>
                    <xdr:rowOff>200025</xdr:rowOff>
                  </from>
                  <to>
                    <xdr:col>19</xdr:col>
                    <xdr:colOff>57150</xdr:colOff>
                    <xdr:row>88</xdr:row>
                    <xdr:rowOff>19050</xdr:rowOff>
                  </to>
                </anchor>
              </controlPr>
            </control>
          </mc:Choice>
        </mc:AlternateContent>
        <mc:AlternateContent xmlns:mc="http://schemas.openxmlformats.org/markup-compatibility/2006">
          <mc:Choice Requires="x14">
            <control shapeId="2121" r:id="rId35" name="Check Box 73">
              <controlPr defaultSize="0" print="0" autoFill="0" autoLine="0" autoPict="0">
                <anchor moveWithCells="1">
                  <from>
                    <xdr:col>13</xdr:col>
                    <xdr:colOff>19050</xdr:colOff>
                    <xdr:row>94</xdr:row>
                    <xdr:rowOff>200025</xdr:rowOff>
                  </from>
                  <to>
                    <xdr:col>14</xdr:col>
                    <xdr:colOff>47625</xdr:colOff>
                    <xdr:row>96</xdr:row>
                    <xdr:rowOff>9525</xdr:rowOff>
                  </to>
                </anchor>
              </controlPr>
            </control>
          </mc:Choice>
        </mc:AlternateContent>
        <mc:AlternateContent xmlns:mc="http://schemas.openxmlformats.org/markup-compatibility/2006">
          <mc:Choice Requires="x14">
            <control shapeId="2122" r:id="rId36" name="Group Box 74">
              <controlPr defaultSize="0" print="0" autoFill="0" autoPict="0">
                <anchor moveWithCells="1">
                  <from>
                    <xdr:col>12</xdr:col>
                    <xdr:colOff>228600</xdr:colOff>
                    <xdr:row>88</xdr:row>
                    <xdr:rowOff>9525</xdr:rowOff>
                  </from>
                  <to>
                    <xdr:col>37</xdr:col>
                    <xdr:colOff>9525</xdr:colOff>
                    <xdr:row>94</xdr:row>
                    <xdr:rowOff>238125</xdr:rowOff>
                  </to>
                </anchor>
              </controlPr>
            </control>
          </mc:Choice>
        </mc:AlternateContent>
        <mc:AlternateContent xmlns:mc="http://schemas.openxmlformats.org/markup-compatibility/2006">
          <mc:Choice Requires="x14">
            <control shapeId="2123" r:id="rId37" name="Option Button 75">
              <controlPr defaultSize="0" print="0" autoFill="0" autoLine="0" autoPict="0">
                <anchor moveWithCells="1">
                  <from>
                    <xdr:col>13</xdr:col>
                    <xdr:colOff>19050</xdr:colOff>
                    <xdr:row>88</xdr:row>
                    <xdr:rowOff>219075</xdr:rowOff>
                  </from>
                  <to>
                    <xdr:col>14</xdr:col>
                    <xdr:colOff>95250</xdr:colOff>
                    <xdr:row>90</xdr:row>
                    <xdr:rowOff>0</xdr:rowOff>
                  </to>
                </anchor>
              </controlPr>
            </control>
          </mc:Choice>
        </mc:AlternateContent>
        <mc:AlternateContent xmlns:mc="http://schemas.openxmlformats.org/markup-compatibility/2006">
          <mc:Choice Requires="x14">
            <control shapeId="2124" r:id="rId38" name="Option Button 76">
              <controlPr defaultSize="0" print="0" autoFill="0" autoLine="0" autoPict="0">
                <anchor moveWithCells="1">
                  <from>
                    <xdr:col>13</xdr:col>
                    <xdr:colOff>19050</xdr:colOff>
                    <xdr:row>89</xdr:row>
                    <xdr:rowOff>219075</xdr:rowOff>
                  </from>
                  <to>
                    <xdr:col>14</xdr:col>
                    <xdr:colOff>95250</xdr:colOff>
                    <xdr:row>91</xdr:row>
                    <xdr:rowOff>0</xdr:rowOff>
                  </to>
                </anchor>
              </controlPr>
            </control>
          </mc:Choice>
        </mc:AlternateContent>
        <mc:AlternateContent xmlns:mc="http://schemas.openxmlformats.org/markup-compatibility/2006">
          <mc:Choice Requires="x14">
            <control shapeId="2125" r:id="rId39" name="Option Button 77">
              <controlPr defaultSize="0" print="0" autoFill="0" autoLine="0" autoPict="0">
                <anchor moveWithCells="1">
                  <from>
                    <xdr:col>13</xdr:col>
                    <xdr:colOff>19050</xdr:colOff>
                    <xdr:row>90</xdr:row>
                    <xdr:rowOff>219075</xdr:rowOff>
                  </from>
                  <to>
                    <xdr:col>14</xdr:col>
                    <xdr:colOff>95250</xdr:colOff>
                    <xdr:row>92</xdr:row>
                    <xdr:rowOff>0</xdr:rowOff>
                  </to>
                </anchor>
              </controlPr>
            </control>
          </mc:Choice>
        </mc:AlternateContent>
        <mc:AlternateContent xmlns:mc="http://schemas.openxmlformats.org/markup-compatibility/2006">
          <mc:Choice Requires="x14">
            <control shapeId="2110" r:id="rId40" name="Group Box 62">
              <controlPr defaultSize="0" print="0" autoFill="0" autoPict="0">
                <anchor moveWithCells="1">
                  <from>
                    <xdr:col>10</xdr:col>
                    <xdr:colOff>0</xdr:colOff>
                    <xdr:row>78</xdr:row>
                    <xdr:rowOff>9525</xdr:rowOff>
                  </from>
                  <to>
                    <xdr:col>37</xdr:col>
                    <xdr:colOff>19050</xdr:colOff>
                    <xdr:row>88</xdr:row>
                    <xdr:rowOff>9525</xdr:rowOff>
                  </to>
                </anchor>
              </controlPr>
            </control>
          </mc:Choice>
        </mc:AlternateContent>
        <mc:AlternateContent xmlns:mc="http://schemas.openxmlformats.org/markup-compatibility/2006">
          <mc:Choice Requires="x14">
            <control shapeId="2127" r:id="rId41" name="Check Box 79">
              <controlPr defaultSize="0" print="0" autoFill="0" autoLine="0" autoPict="0">
                <anchor moveWithCells="1">
                  <from>
                    <xdr:col>19</xdr:col>
                    <xdr:colOff>19050</xdr:colOff>
                    <xdr:row>73</xdr:row>
                    <xdr:rowOff>200025</xdr:rowOff>
                  </from>
                  <to>
                    <xdr:col>20</xdr:col>
                    <xdr:colOff>47625</xdr:colOff>
                    <xdr:row>75</xdr:row>
                    <xdr:rowOff>28575</xdr:rowOff>
                  </to>
                </anchor>
              </controlPr>
            </control>
          </mc:Choice>
        </mc:AlternateContent>
        <mc:AlternateContent xmlns:mc="http://schemas.openxmlformats.org/markup-compatibility/2006">
          <mc:Choice Requires="x14">
            <control shapeId="2130" r:id="rId42" name="Check Box 82">
              <controlPr defaultSize="0" print="0" autoFill="0" autoLine="0" autoPict="0">
                <anchor moveWithCells="1">
                  <from>
                    <xdr:col>18</xdr:col>
                    <xdr:colOff>28575</xdr:colOff>
                    <xdr:row>79</xdr:row>
                    <xdr:rowOff>200025</xdr:rowOff>
                  </from>
                  <to>
                    <xdr:col>19</xdr:col>
                    <xdr:colOff>57150</xdr:colOff>
                    <xdr:row>81</xdr:row>
                    <xdr:rowOff>28575</xdr:rowOff>
                  </to>
                </anchor>
              </controlPr>
            </control>
          </mc:Choice>
        </mc:AlternateContent>
        <mc:AlternateContent xmlns:mc="http://schemas.openxmlformats.org/markup-compatibility/2006">
          <mc:Choice Requires="x14">
            <control shapeId="2108" r:id="rId43" name="Group Box 60">
              <controlPr defaultSize="0" print="0" autoFill="0" autoPict="0">
                <anchor moveWithCells="1">
                  <from>
                    <xdr:col>10</xdr:col>
                    <xdr:colOff>19050</xdr:colOff>
                    <xdr:row>2</xdr:row>
                    <xdr:rowOff>0</xdr:rowOff>
                  </from>
                  <to>
                    <xdr:col>37</xdr:col>
                    <xdr:colOff>9525</xdr:colOff>
                    <xdr:row>8</xdr:row>
                    <xdr:rowOff>0</xdr:rowOff>
                  </to>
                </anchor>
              </controlPr>
            </control>
          </mc:Choice>
        </mc:AlternateContent>
        <mc:AlternateContent xmlns:mc="http://schemas.openxmlformats.org/markup-compatibility/2006">
          <mc:Choice Requires="x14">
            <control shapeId="2109" r:id="rId44" name="Group Box 61">
              <controlPr defaultSize="0" print="0" autoFill="0" autoPict="0">
                <anchor moveWithCells="1">
                  <from>
                    <xdr:col>10</xdr:col>
                    <xdr:colOff>0</xdr:colOff>
                    <xdr:row>60</xdr:row>
                    <xdr:rowOff>228600</xdr:rowOff>
                  </from>
                  <to>
                    <xdr:col>37</xdr:col>
                    <xdr:colOff>0</xdr:colOff>
                    <xdr:row>78</xdr:row>
                    <xdr:rowOff>0</xdr:rowOff>
                  </to>
                </anchor>
              </controlPr>
            </control>
          </mc:Choice>
        </mc:AlternateContent>
        <mc:AlternateContent xmlns:mc="http://schemas.openxmlformats.org/markup-compatibility/2006">
          <mc:Choice Requires="x14">
            <control shapeId="2060" r:id="rId45" name="Check Box 12">
              <controlPr defaultSize="0" print="0" autoFill="0" autoLine="0" autoPict="0">
                <anchor moveWithCells="1">
                  <from>
                    <xdr:col>14</xdr:col>
                    <xdr:colOff>19050</xdr:colOff>
                    <xdr:row>26</xdr:row>
                    <xdr:rowOff>190500</xdr:rowOff>
                  </from>
                  <to>
                    <xdr:col>15</xdr:col>
                    <xdr:colOff>47625</xdr:colOff>
                    <xdr:row>28</xdr:row>
                    <xdr:rowOff>38100</xdr:rowOff>
                  </to>
                </anchor>
              </controlPr>
            </control>
          </mc:Choice>
        </mc:AlternateContent>
        <mc:AlternateContent xmlns:mc="http://schemas.openxmlformats.org/markup-compatibility/2006">
          <mc:Choice Requires="x14">
            <control shapeId="2061" r:id="rId46" name="Check Box 13">
              <controlPr defaultSize="0" print="0" autoFill="0" autoLine="0" autoPict="0">
                <anchor moveWithCells="1">
                  <from>
                    <xdr:col>14</xdr:col>
                    <xdr:colOff>19050</xdr:colOff>
                    <xdr:row>28</xdr:row>
                    <xdr:rowOff>180975</xdr:rowOff>
                  </from>
                  <to>
                    <xdr:col>15</xdr:col>
                    <xdr:colOff>47625</xdr:colOff>
                    <xdr:row>30</xdr:row>
                    <xdr:rowOff>28575</xdr:rowOff>
                  </to>
                </anchor>
              </controlPr>
            </control>
          </mc:Choice>
        </mc:AlternateContent>
        <mc:AlternateContent xmlns:mc="http://schemas.openxmlformats.org/markup-compatibility/2006">
          <mc:Choice Requires="x14">
            <control shapeId="2137" r:id="rId47" name="Check Box 89">
              <controlPr defaultSize="0" print="0" autoFill="0" autoLine="0" autoPict="0">
                <anchor moveWithCells="1">
                  <from>
                    <xdr:col>14</xdr:col>
                    <xdr:colOff>19050</xdr:colOff>
                    <xdr:row>27</xdr:row>
                    <xdr:rowOff>180975</xdr:rowOff>
                  </from>
                  <to>
                    <xdr:col>15</xdr:col>
                    <xdr:colOff>47625</xdr:colOff>
                    <xdr:row>29</xdr:row>
                    <xdr:rowOff>28575</xdr:rowOff>
                  </to>
                </anchor>
              </controlPr>
            </control>
          </mc:Choice>
        </mc:AlternateContent>
        <mc:AlternateContent xmlns:mc="http://schemas.openxmlformats.org/markup-compatibility/2006">
          <mc:Choice Requires="x14">
            <control shapeId="2147" r:id="rId48" name="Check Box 99">
              <controlPr defaultSize="0" print="0" autoFill="0" autoLine="0" autoPict="0">
                <anchor moveWithCells="1">
                  <from>
                    <xdr:col>14</xdr:col>
                    <xdr:colOff>19050</xdr:colOff>
                    <xdr:row>27</xdr:row>
                    <xdr:rowOff>180975</xdr:rowOff>
                  </from>
                  <to>
                    <xdr:col>15</xdr:col>
                    <xdr:colOff>47625</xdr:colOff>
                    <xdr:row>29</xdr:row>
                    <xdr:rowOff>28575</xdr:rowOff>
                  </to>
                </anchor>
              </controlPr>
            </control>
          </mc:Choice>
        </mc:AlternateContent>
        <mc:AlternateContent xmlns:mc="http://schemas.openxmlformats.org/markup-compatibility/2006">
          <mc:Choice Requires="x14">
            <control shapeId="2063" r:id="rId49" name="Check Box 15">
              <controlPr defaultSize="0" print="0" autoFill="0" autoLine="0" autoPict="0">
                <anchor moveWithCells="1">
                  <from>
                    <xdr:col>14</xdr:col>
                    <xdr:colOff>19050</xdr:colOff>
                    <xdr:row>30</xdr:row>
                    <xdr:rowOff>180975</xdr:rowOff>
                  </from>
                  <to>
                    <xdr:col>15</xdr:col>
                    <xdr:colOff>47625</xdr:colOff>
                    <xdr:row>32</xdr:row>
                    <xdr:rowOff>28575</xdr:rowOff>
                  </to>
                </anchor>
              </controlPr>
            </control>
          </mc:Choice>
        </mc:AlternateContent>
        <mc:AlternateContent xmlns:mc="http://schemas.openxmlformats.org/markup-compatibility/2006">
          <mc:Choice Requires="x14">
            <control shapeId="2064" r:id="rId50" name="Check Box 16">
              <controlPr defaultSize="0" print="0" autoFill="0" autoLine="0" autoPict="0">
                <anchor moveWithCells="1">
                  <from>
                    <xdr:col>14</xdr:col>
                    <xdr:colOff>19050</xdr:colOff>
                    <xdr:row>32</xdr:row>
                    <xdr:rowOff>190500</xdr:rowOff>
                  </from>
                  <to>
                    <xdr:col>15</xdr:col>
                    <xdr:colOff>47625</xdr:colOff>
                    <xdr:row>34</xdr:row>
                    <xdr:rowOff>38100</xdr:rowOff>
                  </to>
                </anchor>
              </controlPr>
            </control>
          </mc:Choice>
        </mc:AlternateContent>
        <mc:AlternateContent xmlns:mc="http://schemas.openxmlformats.org/markup-compatibility/2006">
          <mc:Choice Requires="x14">
            <control shapeId="2138" r:id="rId51" name="Check Box 90">
              <controlPr defaultSize="0" print="0" autoFill="0" autoLine="0" autoPict="0">
                <anchor moveWithCells="1">
                  <from>
                    <xdr:col>14</xdr:col>
                    <xdr:colOff>19050</xdr:colOff>
                    <xdr:row>31</xdr:row>
                    <xdr:rowOff>180975</xdr:rowOff>
                  </from>
                  <to>
                    <xdr:col>15</xdr:col>
                    <xdr:colOff>47625</xdr:colOff>
                    <xdr:row>33</xdr:row>
                    <xdr:rowOff>28575</xdr:rowOff>
                  </to>
                </anchor>
              </controlPr>
            </control>
          </mc:Choice>
        </mc:AlternateContent>
        <mc:AlternateContent xmlns:mc="http://schemas.openxmlformats.org/markup-compatibility/2006">
          <mc:Choice Requires="x14">
            <control shapeId="2065" r:id="rId52" name="Check Box 17">
              <controlPr defaultSize="0" print="0" autoFill="0" autoLine="0" autoPict="0">
                <anchor moveWithCells="1">
                  <from>
                    <xdr:col>14</xdr:col>
                    <xdr:colOff>19050</xdr:colOff>
                    <xdr:row>33</xdr:row>
                    <xdr:rowOff>180975</xdr:rowOff>
                  </from>
                  <to>
                    <xdr:col>15</xdr:col>
                    <xdr:colOff>47625</xdr:colOff>
                    <xdr:row>35</xdr:row>
                    <xdr:rowOff>28575</xdr:rowOff>
                  </to>
                </anchor>
              </controlPr>
            </control>
          </mc:Choice>
        </mc:AlternateContent>
        <mc:AlternateContent xmlns:mc="http://schemas.openxmlformats.org/markup-compatibility/2006">
          <mc:Choice Requires="x14">
            <control shapeId="2067" r:id="rId53" name="Check Box 19">
              <controlPr defaultSize="0" print="0" autoFill="0" autoLine="0" autoPict="0">
                <anchor moveWithCells="1">
                  <from>
                    <xdr:col>14</xdr:col>
                    <xdr:colOff>19050</xdr:colOff>
                    <xdr:row>35</xdr:row>
                    <xdr:rowOff>180975</xdr:rowOff>
                  </from>
                  <to>
                    <xdr:col>15</xdr:col>
                    <xdr:colOff>47625</xdr:colOff>
                    <xdr:row>37</xdr:row>
                    <xdr:rowOff>28575</xdr:rowOff>
                  </to>
                </anchor>
              </controlPr>
            </control>
          </mc:Choice>
        </mc:AlternateContent>
        <mc:AlternateContent xmlns:mc="http://schemas.openxmlformats.org/markup-compatibility/2006">
          <mc:Choice Requires="x14">
            <control shapeId="2139" r:id="rId54" name="Check Box 91">
              <controlPr defaultSize="0" print="0" autoFill="0" autoLine="0" autoPict="0">
                <anchor moveWithCells="1">
                  <from>
                    <xdr:col>14</xdr:col>
                    <xdr:colOff>19050</xdr:colOff>
                    <xdr:row>34</xdr:row>
                    <xdr:rowOff>180975</xdr:rowOff>
                  </from>
                  <to>
                    <xdr:col>15</xdr:col>
                    <xdr:colOff>47625</xdr:colOff>
                    <xdr:row>36</xdr:row>
                    <xdr:rowOff>28575</xdr:rowOff>
                  </to>
                </anchor>
              </controlPr>
            </control>
          </mc:Choice>
        </mc:AlternateContent>
        <mc:AlternateContent xmlns:mc="http://schemas.openxmlformats.org/markup-compatibility/2006">
          <mc:Choice Requires="x14">
            <control shapeId="2069" r:id="rId55" name="Check Box 21">
              <controlPr defaultSize="0" print="0" autoFill="0" autoLine="0" autoPict="0">
                <anchor moveWithCells="1">
                  <from>
                    <xdr:col>14</xdr:col>
                    <xdr:colOff>19050</xdr:colOff>
                    <xdr:row>37</xdr:row>
                    <xdr:rowOff>190500</xdr:rowOff>
                  </from>
                  <to>
                    <xdr:col>15</xdr:col>
                    <xdr:colOff>47625</xdr:colOff>
                    <xdr:row>39</xdr:row>
                    <xdr:rowOff>38100</xdr:rowOff>
                  </to>
                </anchor>
              </controlPr>
            </control>
          </mc:Choice>
        </mc:AlternateContent>
        <mc:AlternateContent xmlns:mc="http://schemas.openxmlformats.org/markup-compatibility/2006">
          <mc:Choice Requires="x14">
            <control shapeId="2070" r:id="rId56" name="Check Box 22">
              <controlPr defaultSize="0" print="0" autoFill="0" autoLine="0" autoPict="0">
                <anchor moveWithCells="1">
                  <from>
                    <xdr:col>14</xdr:col>
                    <xdr:colOff>19050</xdr:colOff>
                    <xdr:row>39</xdr:row>
                    <xdr:rowOff>190500</xdr:rowOff>
                  </from>
                  <to>
                    <xdr:col>15</xdr:col>
                    <xdr:colOff>47625</xdr:colOff>
                    <xdr:row>41</xdr:row>
                    <xdr:rowOff>38100</xdr:rowOff>
                  </to>
                </anchor>
              </controlPr>
            </control>
          </mc:Choice>
        </mc:AlternateContent>
        <mc:AlternateContent xmlns:mc="http://schemas.openxmlformats.org/markup-compatibility/2006">
          <mc:Choice Requires="x14">
            <control shapeId="2140" r:id="rId57" name="Check Box 92">
              <controlPr defaultSize="0" print="0" autoFill="0" autoLine="0" autoPict="0">
                <anchor moveWithCells="1">
                  <from>
                    <xdr:col>14</xdr:col>
                    <xdr:colOff>19050</xdr:colOff>
                    <xdr:row>38</xdr:row>
                    <xdr:rowOff>180975</xdr:rowOff>
                  </from>
                  <to>
                    <xdr:col>15</xdr:col>
                    <xdr:colOff>47625</xdr:colOff>
                    <xdr:row>40</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19B64-4002-4DF0-A697-21525BBDFBFD}">
  <dimension ref="B1:CB50"/>
  <sheetViews>
    <sheetView topLeftCell="A28" workbookViewId="0">
      <selection activeCell="B28" sqref="B1:CB1048576"/>
    </sheetView>
  </sheetViews>
  <sheetFormatPr defaultRowHeight="18.75"/>
  <cols>
    <col min="1" max="1" width="3.125" customWidth="1"/>
    <col min="2" max="80" width="3.125" hidden="1" customWidth="1"/>
    <col min="81" max="120" width="3.125" customWidth="1"/>
  </cols>
  <sheetData>
    <row r="1" spans="2:55">
      <c r="B1" t="s">
        <v>0</v>
      </c>
      <c r="I1" t="s">
        <v>1</v>
      </c>
      <c r="O1" t="s">
        <v>2</v>
      </c>
      <c r="AB1" s="2">
        <v>2</v>
      </c>
      <c r="AC1" t="s">
        <v>42</v>
      </c>
      <c r="AJ1" t="s">
        <v>46</v>
      </c>
    </row>
    <row r="2" spans="2:55">
      <c r="Q2" t="s">
        <v>3</v>
      </c>
      <c r="S2" t="s">
        <v>4</v>
      </c>
      <c r="U2" t="s">
        <v>5</v>
      </c>
      <c r="AC2" t="s">
        <v>43</v>
      </c>
      <c r="AJ2" t="s">
        <v>47</v>
      </c>
    </row>
    <row r="3" spans="2:55">
      <c r="B3" t="s">
        <v>6</v>
      </c>
      <c r="AC3" t="s">
        <v>44</v>
      </c>
      <c r="AJ3" t="s">
        <v>48</v>
      </c>
    </row>
    <row r="4" spans="2:55">
      <c r="B4" t="s">
        <v>7</v>
      </c>
      <c r="I4" t="s">
        <v>9</v>
      </c>
      <c r="O4" t="s">
        <v>10</v>
      </c>
      <c r="AC4" t="s">
        <v>45</v>
      </c>
      <c r="AJ4" t="s">
        <v>49</v>
      </c>
    </row>
    <row r="5" spans="2:55">
      <c r="B5" t="s">
        <v>16</v>
      </c>
    </row>
    <row r="6" spans="2:55">
      <c r="B6" t="s">
        <v>11</v>
      </c>
      <c r="G6" t="s">
        <v>12</v>
      </c>
      <c r="L6" t="s">
        <v>13</v>
      </c>
      <c r="R6" t="s">
        <v>14</v>
      </c>
      <c r="AC6" t="s">
        <v>23</v>
      </c>
      <c r="AE6" t="s">
        <v>50</v>
      </c>
      <c r="AK6" t="s">
        <v>53</v>
      </c>
      <c r="AP6" t="s">
        <v>54</v>
      </c>
      <c r="AT6" t="s">
        <v>55</v>
      </c>
      <c r="BA6" t="s">
        <v>27</v>
      </c>
    </row>
    <row r="7" spans="2:55">
      <c r="B7" t="s">
        <v>8</v>
      </c>
      <c r="AE7" t="s">
        <v>51</v>
      </c>
      <c r="AH7" t="s">
        <v>52</v>
      </c>
      <c r="BA7" t="s">
        <v>28</v>
      </c>
      <c r="BB7" t="s">
        <v>29</v>
      </c>
      <c r="BC7" t="s">
        <v>30</v>
      </c>
    </row>
    <row r="8" spans="2:55">
      <c r="AE8" t="s">
        <v>56</v>
      </c>
      <c r="AK8" t="s">
        <v>64</v>
      </c>
    </row>
    <row r="9" spans="2:55">
      <c r="B9" s="2">
        <v>1</v>
      </c>
      <c r="C9" t="s">
        <v>15</v>
      </c>
      <c r="I9" t="s">
        <v>22</v>
      </c>
      <c r="AC9" t="s">
        <v>58</v>
      </c>
      <c r="AE9" t="s">
        <v>57</v>
      </c>
    </row>
    <row r="10" spans="2:55">
      <c r="C10" t="s">
        <v>17</v>
      </c>
      <c r="I10" t="s">
        <v>21</v>
      </c>
      <c r="AE10" t="s">
        <v>59</v>
      </c>
      <c r="AH10" t="s">
        <v>61</v>
      </c>
      <c r="AK10" t="s">
        <v>64</v>
      </c>
    </row>
    <row r="11" spans="2:55">
      <c r="I11" t="s">
        <v>20</v>
      </c>
      <c r="AE11" t="s">
        <v>57</v>
      </c>
      <c r="AH11" t="s">
        <v>62</v>
      </c>
      <c r="AK11" t="s">
        <v>64</v>
      </c>
    </row>
    <row r="12" spans="2:55">
      <c r="I12" t="s">
        <v>19</v>
      </c>
      <c r="AH12" t="s">
        <v>63</v>
      </c>
    </row>
    <row r="13" spans="2:55">
      <c r="I13" t="s">
        <v>18</v>
      </c>
      <c r="AB13" t="s">
        <v>60</v>
      </c>
      <c r="AE13" t="s">
        <v>56</v>
      </c>
      <c r="AK13" t="s">
        <v>64</v>
      </c>
    </row>
    <row r="14" spans="2:55">
      <c r="AE14" t="s">
        <v>57</v>
      </c>
    </row>
    <row r="15" spans="2:55">
      <c r="B15" t="s">
        <v>23</v>
      </c>
      <c r="F15" t="s">
        <v>24</v>
      </c>
      <c r="L15" t="s">
        <v>25</v>
      </c>
      <c r="R15" t="s">
        <v>26</v>
      </c>
      <c r="Y15" t="s">
        <v>27</v>
      </c>
      <c r="AE15" t="s">
        <v>59</v>
      </c>
    </row>
    <row r="16" spans="2:55">
      <c r="Y16" t="s">
        <v>28</v>
      </c>
      <c r="Z16" t="s">
        <v>29</v>
      </c>
      <c r="AA16" t="s">
        <v>30</v>
      </c>
      <c r="AE16" t="s">
        <v>57</v>
      </c>
    </row>
    <row r="17" spans="2:50">
      <c r="B17" t="s">
        <v>31</v>
      </c>
    </row>
    <row r="18" spans="2:50">
      <c r="AB18" s="2">
        <v>3</v>
      </c>
      <c r="AC18" t="s">
        <v>65</v>
      </c>
      <c r="AI18" t="s">
        <v>67</v>
      </c>
    </row>
    <row r="19" spans="2:50">
      <c r="AC19" t="s">
        <v>66</v>
      </c>
      <c r="AI19" t="s">
        <v>68</v>
      </c>
    </row>
    <row r="20" spans="2:50">
      <c r="B20" t="s">
        <v>32</v>
      </c>
      <c r="AI20" t="s">
        <v>69</v>
      </c>
    </row>
    <row r="21" spans="2:50">
      <c r="AB21" t="s">
        <v>70</v>
      </c>
      <c r="AI21" t="s">
        <v>72</v>
      </c>
      <c r="AN21" t="s">
        <v>74</v>
      </c>
      <c r="AX21" t="s">
        <v>77</v>
      </c>
    </row>
    <row r="22" spans="2:50">
      <c r="AB22" t="s">
        <v>71</v>
      </c>
      <c r="AI22" t="s">
        <v>73</v>
      </c>
      <c r="AN22" t="s">
        <v>75</v>
      </c>
      <c r="AW22" t="s">
        <v>76</v>
      </c>
      <c r="AX22" t="s">
        <v>78</v>
      </c>
    </row>
    <row r="23" spans="2:50">
      <c r="B23" t="s">
        <v>33</v>
      </c>
      <c r="AX23" t="s">
        <v>79</v>
      </c>
    </row>
    <row r="24" spans="2:50">
      <c r="AX24" t="s">
        <v>80</v>
      </c>
    </row>
    <row r="25" spans="2:50">
      <c r="AI25" t="s">
        <v>81</v>
      </c>
      <c r="AO25" t="s">
        <v>83</v>
      </c>
      <c r="AR25" t="s">
        <v>84</v>
      </c>
      <c r="AW25" t="s">
        <v>87</v>
      </c>
    </row>
    <row r="26" spans="2:50">
      <c r="B26" t="s">
        <v>34</v>
      </c>
      <c r="AI26" t="s">
        <v>73</v>
      </c>
      <c r="AM26" t="s">
        <v>82</v>
      </c>
      <c r="AW26" t="s">
        <v>88</v>
      </c>
    </row>
    <row r="27" spans="2:50">
      <c r="B27" t="s">
        <v>35</v>
      </c>
      <c r="AK27" t="s">
        <v>85</v>
      </c>
      <c r="AX27" t="s">
        <v>89</v>
      </c>
    </row>
    <row r="28" spans="2:50">
      <c r="AM28" t="s">
        <v>86</v>
      </c>
      <c r="AX28" t="s">
        <v>90</v>
      </c>
    </row>
    <row r="29" spans="2:50">
      <c r="B29" t="s">
        <v>34</v>
      </c>
      <c r="AX29" t="s">
        <v>91</v>
      </c>
    </row>
    <row r="30" spans="2:50">
      <c r="B30" t="s">
        <v>36</v>
      </c>
      <c r="AS30" t="s">
        <v>92</v>
      </c>
    </row>
    <row r="31" spans="2:50">
      <c r="AS31" t="s">
        <v>92</v>
      </c>
    </row>
    <row r="32" spans="2:50">
      <c r="B32" t="s">
        <v>37</v>
      </c>
    </row>
    <row r="33" spans="2:65">
      <c r="B33" t="s">
        <v>38</v>
      </c>
      <c r="AB33" t="s">
        <v>93</v>
      </c>
      <c r="AG33" t="s">
        <v>94</v>
      </c>
      <c r="AO33" t="s">
        <v>97</v>
      </c>
    </row>
    <row r="34" spans="2:65">
      <c r="B34" t="s">
        <v>40</v>
      </c>
      <c r="AB34" t="s">
        <v>71</v>
      </c>
      <c r="AH34" t="s">
        <v>95</v>
      </c>
      <c r="AP34" t="s">
        <v>98</v>
      </c>
    </row>
    <row r="35" spans="2:65">
      <c r="B35" t="s">
        <v>37</v>
      </c>
      <c r="AP35" t="s">
        <v>99</v>
      </c>
    </row>
    <row r="36" spans="2:65">
      <c r="B36" t="s">
        <v>38</v>
      </c>
      <c r="AP36" t="s">
        <v>100</v>
      </c>
    </row>
    <row r="37" spans="2:65">
      <c r="B37" t="s">
        <v>39</v>
      </c>
      <c r="AG37" t="s">
        <v>94</v>
      </c>
      <c r="AO37" t="s">
        <v>101</v>
      </c>
    </row>
    <row r="38" spans="2:65">
      <c r="AH38" t="s">
        <v>96</v>
      </c>
      <c r="AP38" t="s">
        <v>102</v>
      </c>
    </row>
    <row r="39" spans="2:65">
      <c r="B39" t="s">
        <v>41</v>
      </c>
      <c r="AP39" t="s">
        <v>103</v>
      </c>
    </row>
    <row r="41" spans="2:65">
      <c r="AB41" t="s">
        <v>104</v>
      </c>
      <c r="AI41" t="s">
        <v>105</v>
      </c>
      <c r="BF41" t="s">
        <v>108</v>
      </c>
    </row>
    <row r="42" spans="2:65">
      <c r="AB42" t="s">
        <v>71</v>
      </c>
      <c r="AI42" t="s">
        <v>107</v>
      </c>
      <c r="BF42" s="3" t="s">
        <v>109</v>
      </c>
    </row>
    <row r="43" spans="2:65">
      <c r="AI43" t="s">
        <v>106</v>
      </c>
    </row>
    <row r="44" spans="2:65">
      <c r="AB44" t="s">
        <v>110</v>
      </c>
      <c r="AI44" t="s">
        <v>111</v>
      </c>
    </row>
    <row r="47" spans="2:65">
      <c r="AB47" t="s">
        <v>112</v>
      </c>
    </row>
    <row r="48" spans="2:65">
      <c r="AC48" s="1">
        <v>1</v>
      </c>
      <c r="AD48" t="s">
        <v>113</v>
      </c>
      <c r="AT48" t="s">
        <v>116</v>
      </c>
      <c r="BG48" t="s">
        <v>119</v>
      </c>
      <c r="BM48" t="s">
        <v>122</v>
      </c>
    </row>
    <row r="49" spans="29:67">
      <c r="AC49" s="1">
        <v>2</v>
      </c>
      <c r="AD49" t="s">
        <v>114</v>
      </c>
      <c r="AT49" t="s">
        <v>117</v>
      </c>
      <c r="BG49" t="s">
        <v>120</v>
      </c>
      <c r="BM49" t="s">
        <v>123</v>
      </c>
      <c r="BO49" t="s">
        <v>124</v>
      </c>
    </row>
    <row r="50" spans="29:67">
      <c r="AC50" s="1">
        <v>3</v>
      </c>
      <c r="AD50" t="s">
        <v>115</v>
      </c>
      <c r="AT50" t="s">
        <v>118</v>
      </c>
      <c r="BG50" t="s">
        <v>121</v>
      </c>
    </row>
  </sheetData>
  <sheetProtection algorithmName="SHA-512" hashValue="sYzCTCHJ3WQBYZW1kHcZO4JoM82sfxPSdlXSUk8MC1eynnMhatqDQO/2WJkzpOPf0KZxB7pXVumnndz3ntVILQ==" saltValue="wnB1gKAnYdjv7Ve2diWw/w==" spinCount="100000" sheet="1" objects="1" scenarios="1" selectLockedCells="1"/>
  <phoneticPr fontId="2"/>
  <pageMargins left="0.70866141732283472" right="0.31496062992125984" top="0.74803149606299213"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誘導基準適否チェックリスト</vt:lpstr>
      <vt:lpstr>Sheet1</vt:lpstr>
      <vt:lpstr>誘導基準適否チェックリスト!Print_Area</vt:lpstr>
      <vt:lpstr>地域番号</vt:lpstr>
      <vt:lpstr>地域別UA範囲窓ドア</vt:lpstr>
      <vt:lpstr>地域別U値の範囲</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熊谷信樹</dc:creator>
  <cp:lastModifiedBy>信樹 熊谷</cp:lastModifiedBy>
  <cp:lastPrinted>2023-12-19T08:10:52Z</cp:lastPrinted>
  <dcterms:created xsi:type="dcterms:W3CDTF">2023-04-10T02:48:05Z</dcterms:created>
  <dcterms:modified xsi:type="dcterms:W3CDTF">2025-10-07T07:50:23Z</dcterms:modified>
</cp:coreProperties>
</file>