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1.200\共有フォルダ\00（新）共有フォルダ\L省エネ（モデル住宅法・仕様基準のソフト）\仕様基準（誘導基準）plan21zx\"/>
    </mc:Choice>
  </mc:AlternateContent>
  <xr:revisionPtr revIDLastSave="0" documentId="13_ncr:1_{A49C8EA6-289E-4435-BCD0-B72AD79FDE31}" xr6:coauthVersionLast="47" xr6:coauthVersionMax="47" xr10:uidLastSave="{00000000-0000-0000-0000-000000000000}"/>
  <bookViews>
    <workbookView xWindow="1170" yWindow="675" windowWidth="21165" windowHeight="14805" xr2:uid="{B5BF89C8-01D2-4A3C-BED7-5D88F9BA867D}"/>
  </bookViews>
  <sheets>
    <sheet name="誘導基準適否チェックリスト" sheetId="2" r:id="rId1"/>
    <sheet name="Sheet1" sheetId="1" r:id="rId2"/>
  </sheets>
  <definedNames>
    <definedName name="_xlnm.Print_Area" localSheetId="0">誘導基準適否チェックリスト!$G$1:$AG$126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23" i="2" l="1"/>
  <c r="AK61" i="2"/>
  <c r="AK60" i="2"/>
  <c r="AK58" i="2"/>
  <c r="AK57" i="2"/>
  <c r="AK54" i="2"/>
  <c r="AK51" i="2"/>
  <c r="AM57" i="2"/>
  <c r="H58" i="2" s="1"/>
  <c r="Z61" i="2"/>
  <c r="AC57" i="2"/>
  <c r="Z57" i="2"/>
  <c r="Z54" i="2"/>
  <c r="Z51" i="2"/>
  <c r="AG62" i="2"/>
  <c r="AV62" i="2" s="1"/>
  <c r="AF62" i="2"/>
  <c r="AG58" i="2"/>
  <c r="AV58" i="2" s="1"/>
  <c r="AE55" i="2"/>
  <c r="BA62" i="2"/>
  <c r="T61" i="2" s="1"/>
  <c r="BA58" i="2"/>
  <c r="V57" i="2" s="1"/>
  <c r="BA55" i="2"/>
  <c r="V54" i="2" s="1"/>
  <c r="BA52" i="2"/>
  <c r="T51" i="2" s="1"/>
  <c r="AE41" i="2"/>
  <c r="AE37" i="2"/>
  <c r="AE34" i="2"/>
  <c r="AE30" i="2"/>
  <c r="AI41" i="2"/>
  <c r="AI40" i="2"/>
  <c r="AI37" i="2"/>
  <c r="AI36" i="2"/>
  <c r="AI34" i="2"/>
  <c r="AI33" i="2"/>
  <c r="AI30" i="2"/>
  <c r="AI29" i="2"/>
  <c r="AI26" i="2"/>
  <c r="AI18" i="2"/>
  <c r="AI22" i="2"/>
  <c r="AC40" i="2"/>
  <c r="AS42" i="2"/>
  <c r="AS41" i="2"/>
  <c r="N40" i="2"/>
  <c r="AC36" i="2"/>
  <c r="N36" i="2"/>
  <c r="AS39" i="2"/>
  <c r="AS38" i="2"/>
  <c r="AS37" i="2"/>
  <c r="V36" i="2" s="1"/>
  <c r="AS35" i="2"/>
  <c r="AS34" i="2"/>
  <c r="AC33" i="2"/>
  <c r="N33" i="2"/>
  <c r="N29" i="2"/>
  <c r="AC29" i="2"/>
  <c r="AC25" i="2"/>
  <c r="AC21" i="2"/>
  <c r="AS20" i="2"/>
  <c r="AS19" i="2"/>
  <c r="AS18" i="2"/>
  <c r="AC17" i="2"/>
  <c r="AS32" i="2"/>
  <c r="AS31" i="2"/>
  <c r="AS30" i="2"/>
  <c r="AS28" i="2"/>
  <c r="AS27" i="2"/>
  <c r="AS26" i="2"/>
  <c r="AK64" i="2" l="1"/>
  <c r="AI64" i="2" s="1"/>
  <c r="AI57" i="2"/>
  <c r="BA64" i="2"/>
  <c r="AI63" i="2" s="1"/>
  <c r="V17" i="2"/>
  <c r="V25" i="2"/>
  <c r="V29" i="2"/>
  <c r="V40" i="2"/>
  <c r="V33" i="2"/>
  <c r="AS24" i="2"/>
  <c r="AS23" i="2"/>
  <c r="AS22" i="2"/>
  <c r="V21" i="2" s="1"/>
  <c r="AK104" i="2"/>
  <c r="G104" i="2"/>
  <c r="AI47" i="2" l="1"/>
  <c r="AI66" i="2" s="1"/>
  <c r="AS43" i="2"/>
  <c r="AI42" i="2" s="1"/>
  <c r="AN54" i="2"/>
  <c r="AE58" i="2"/>
  <c r="N57" i="2"/>
  <c r="N54" i="2"/>
  <c r="AK42" i="2"/>
  <c r="AK41" i="2"/>
  <c r="AK40" i="2"/>
  <c r="AK39" i="2"/>
  <c r="AK38" i="2"/>
  <c r="AK37" i="2"/>
  <c r="AK36" i="2"/>
  <c r="AK35" i="2"/>
  <c r="AK34" i="2"/>
  <c r="AK33" i="2"/>
  <c r="AK28" i="2"/>
  <c r="AK27" i="2"/>
  <c r="AK26" i="2"/>
  <c r="AK32" i="2"/>
  <c r="AK31" i="2"/>
  <c r="AK30" i="2"/>
  <c r="AK29" i="2"/>
  <c r="K40" i="2"/>
  <c r="K36" i="2"/>
  <c r="K33" i="2"/>
  <c r="K29" i="2"/>
  <c r="K28" i="2"/>
  <c r="C34" i="2"/>
  <c r="B34" i="2" s="1"/>
  <c r="C35" i="2"/>
  <c r="B35" i="2"/>
  <c r="A58" i="2"/>
  <c r="B58" i="2"/>
  <c r="D117" i="2"/>
  <c r="D114" i="2"/>
  <c r="D112" i="2"/>
  <c r="C117" i="2"/>
  <c r="C114" i="2"/>
  <c r="C112" i="2"/>
  <c r="C88" i="2"/>
  <c r="O88" i="2"/>
  <c r="O87" i="2"/>
  <c r="Q84" i="2"/>
  <c r="B83" i="2"/>
  <c r="Q82" i="2" s="1"/>
  <c r="B77" i="2"/>
  <c r="P82" i="2"/>
  <c r="P84" i="2"/>
  <c r="E80" i="2"/>
  <c r="E79" i="2"/>
  <c r="E78" i="2"/>
  <c r="E77" i="2"/>
  <c r="C77" i="2"/>
  <c r="D69" i="2"/>
  <c r="D72" i="2"/>
  <c r="D71" i="2"/>
  <c r="D70" i="2"/>
  <c r="C87" i="2"/>
  <c r="O69" i="2"/>
  <c r="C93" i="2"/>
  <c r="C95" i="2"/>
  <c r="C91" i="2"/>
  <c r="C90" i="2"/>
  <c r="J99" i="2"/>
  <c r="J98" i="2"/>
  <c r="J97" i="2"/>
  <c r="J103" i="2"/>
  <c r="O95" i="2"/>
  <c r="O93" i="2"/>
  <c r="O91" i="2"/>
  <c r="O90" i="2"/>
  <c r="J93" i="2"/>
  <c r="J87" i="2"/>
  <c r="J69" i="2"/>
  <c r="J73" i="2"/>
  <c r="V80" i="2"/>
  <c r="V79" i="2"/>
  <c r="V78" i="2"/>
  <c r="Q76" i="2"/>
  <c r="P76" i="2"/>
  <c r="V72" i="2"/>
  <c r="V71" i="2"/>
  <c r="V70" i="2"/>
  <c r="V69" i="2"/>
  <c r="V113" i="2" l="1"/>
  <c r="X113" i="2"/>
  <c r="A113" i="2"/>
  <c r="AN64" i="2"/>
  <c r="AM40" i="2"/>
  <c r="AM29" i="2"/>
  <c r="AM33" i="2"/>
  <c r="AG34" i="2"/>
  <c r="AO34" i="2" s="1"/>
  <c r="AM36" i="2"/>
  <c r="AF34" i="2"/>
  <c r="B80" i="2"/>
  <c r="AK75" i="2" s="1"/>
  <c r="C92" i="2"/>
  <c r="E81" i="2"/>
  <c r="D77" i="2"/>
  <c r="D73" i="2"/>
  <c r="AK72" i="2" s="1"/>
  <c r="C96" i="2"/>
  <c r="A63" i="2"/>
  <c r="A62" i="2"/>
  <c r="A55" i="2"/>
  <c r="A50" i="2"/>
  <c r="AF58" i="2" s="1"/>
  <c r="Z5" i="2"/>
  <c r="R5" i="2"/>
  <c r="A52" i="2"/>
  <c r="C41" i="2"/>
  <c r="B41" i="2" s="1"/>
  <c r="C42" i="2"/>
  <c r="B42" i="2" s="1"/>
  <c r="C39" i="2"/>
  <c r="B39" i="2" s="1"/>
  <c r="C38" i="2"/>
  <c r="B38" i="2"/>
  <c r="C37" i="2"/>
  <c r="B37" i="2" s="1"/>
  <c r="C32" i="2"/>
  <c r="B32" i="2" s="1"/>
  <c r="C31" i="2"/>
  <c r="B31" i="2"/>
  <c r="C30" i="2"/>
  <c r="B30" i="2" s="1"/>
  <c r="C28" i="2"/>
  <c r="B28" i="2"/>
  <c r="C27" i="2"/>
  <c r="B27" i="2"/>
  <c r="C26" i="2"/>
  <c r="B26" i="2" s="1"/>
  <c r="C24" i="2"/>
  <c r="B24" i="2" s="1"/>
  <c r="C23" i="2"/>
  <c r="B23" i="2" s="1"/>
  <c r="C22" i="2"/>
  <c r="B22" i="2" s="1"/>
  <c r="AE22" i="2"/>
  <c r="AK22" i="2" s="1"/>
  <c r="AE18" i="2"/>
  <c r="AK18" i="2" s="1"/>
  <c r="C20" i="2"/>
  <c r="B20" i="2" s="1"/>
  <c r="C19" i="2"/>
  <c r="B19" i="2" s="1"/>
  <c r="C18" i="2"/>
  <c r="B18" i="2" s="1"/>
  <c r="K30" i="2"/>
  <c r="K42" i="2"/>
  <c r="K41" i="2"/>
  <c r="K39" i="2"/>
  <c r="K38" i="2"/>
  <c r="K37" i="2"/>
  <c r="K35" i="2"/>
  <c r="K34" i="2"/>
  <c r="K32" i="2"/>
  <c r="K31" i="2"/>
  <c r="K27" i="2"/>
  <c r="K26" i="2"/>
  <c r="K24" i="2"/>
  <c r="K23" i="2"/>
  <c r="K22" i="2"/>
  <c r="K20" i="2"/>
  <c r="K19" i="2"/>
  <c r="K18" i="2"/>
  <c r="M5" i="2"/>
  <c r="AG52" i="2" l="1"/>
  <c r="AV52" i="2" s="1"/>
  <c r="AF52" i="2"/>
  <c r="K17" i="2"/>
  <c r="K21" i="2"/>
  <c r="AI25" i="2"/>
  <c r="AM18" i="2"/>
  <c r="AF55" i="2"/>
  <c r="AG55" i="2"/>
  <c r="AV55" i="2" s="1"/>
  <c r="AI17" i="2"/>
  <c r="AI21" i="2"/>
  <c r="K25" i="2"/>
  <c r="AK94" i="2"/>
  <c r="J95" i="2"/>
  <c r="AK91" i="2"/>
  <c r="J91" i="2"/>
  <c r="AK77" i="2"/>
  <c r="AK80" i="2"/>
  <c r="S80" i="2"/>
  <c r="R78" i="2"/>
  <c r="K78" i="2"/>
  <c r="P72" i="2"/>
  <c r="AF41" i="2"/>
  <c r="D41" i="2" s="1"/>
  <c r="AG41" i="2"/>
  <c r="AO41" i="2" s="1"/>
  <c r="AF37" i="2"/>
  <c r="D37" i="2" s="1"/>
  <c r="AG37" i="2"/>
  <c r="AO37" i="2" s="1"/>
  <c r="AF30" i="2"/>
  <c r="D30" i="2" s="1"/>
  <c r="AG30" i="2"/>
  <c r="AO30" i="2" s="1"/>
  <c r="AM26" i="2"/>
  <c r="K80" i="2"/>
  <c r="D34" i="2"/>
  <c r="AG26" i="2"/>
  <c r="AO26" i="2" s="1"/>
  <c r="AF26" i="2"/>
  <c r="AG22" i="2"/>
  <c r="AO22" i="2" s="1"/>
  <c r="AF22" i="2"/>
  <c r="D22" i="2" s="1"/>
  <c r="AF18" i="2"/>
  <c r="D18" i="2" s="1"/>
  <c r="AG18" i="2"/>
  <c r="AO18" i="2" s="1"/>
  <c r="AV64" i="2" l="1"/>
  <c r="AK106" i="2"/>
  <c r="AO43" i="2"/>
  <c r="AI43" i="2" s="1"/>
  <c r="AI44" i="2" s="1"/>
  <c r="AM43" i="2"/>
  <c r="E18" i="2"/>
  <c r="D43" i="2"/>
  <c r="H68" i="2" l="1"/>
  <c r="A116" i="2"/>
  <c r="V116" i="2"/>
  <c r="X116" i="2"/>
  <c r="A111" i="2"/>
  <c r="V111" i="2"/>
  <c r="X111" i="2"/>
  <c r="G13" i="2"/>
  <c r="AK108" i="2"/>
  <c r="H109" i="2" s="1"/>
  <c r="AQ43" i="2"/>
  <c r="AX65" i="2"/>
  <c r="O120" i="2" l="1"/>
  <c r="AC114" i="2"/>
  <c r="U120" i="2"/>
  <c r="G4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熊谷信樹</author>
  </authors>
  <commentList>
    <comment ref="K29" authorId="0" shapeId="0" xr:uid="{E3AD8C2C-5895-4036-BB34-1EB3D33FF51A}">
      <text>
        <r>
          <rPr>
            <b/>
            <sz val="9"/>
            <color indexed="81"/>
            <rFont val="MS P ゴシック"/>
            <family val="3"/>
            <charset val="128"/>
          </rPr>
          <t>該当部位がない場合は選択してください
「該当部位なし」を選択すると、適否判定は「□」で表示します。</t>
        </r>
      </text>
    </comment>
    <comment ref="K33" authorId="0" shapeId="0" xr:uid="{40A4D284-75B8-457B-AC3A-52056BE41917}">
      <text>
        <r>
          <rPr>
            <b/>
            <sz val="9"/>
            <color indexed="81"/>
            <rFont val="MS P ゴシック"/>
            <family val="3"/>
            <charset val="128"/>
          </rPr>
          <t>該当部位がない場合は選択してください
「該当部位なし」を選択すると、適否判定は「□」で表示します。</t>
        </r>
      </text>
    </comment>
    <comment ref="K36" authorId="0" shapeId="0" xr:uid="{8BD46AEF-FA76-4114-AC4D-4B2E3A5915AB}">
      <text>
        <r>
          <rPr>
            <b/>
            <sz val="9"/>
            <color indexed="81"/>
            <rFont val="MS P ゴシック"/>
            <family val="3"/>
            <charset val="128"/>
          </rPr>
          <t>該当部位がない場合は選択してください
「該当部位なし」を選択すると、適否判定は「□」で表示します。</t>
        </r>
      </text>
    </comment>
    <comment ref="K40" authorId="0" shapeId="0" xr:uid="{212F6958-9F2E-4C87-8273-E43E2056B0CE}">
      <text>
        <r>
          <rPr>
            <b/>
            <sz val="9"/>
            <color indexed="81"/>
            <rFont val="MS P ゴシック"/>
            <family val="3"/>
            <charset val="128"/>
          </rPr>
          <t>該当部位がない場合は選択してください
「該当部位なし」を選択すると、適否判定は「□」で表示します。</t>
        </r>
      </text>
    </comment>
    <comment ref="K54" authorId="0" shapeId="0" xr:uid="{816BF80F-45F3-4E6C-AC56-58AB93A051D9}">
      <text>
        <r>
          <rPr>
            <b/>
            <sz val="9"/>
            <color indexed="81"/>
            <rFont val="MS P ゴシック"/>
            <family val="3"/>
            <charset val="128"/>
          </rPr>
          <t>軒等がある場合は、右記の該当部位の有無ボタンをチェックしてください</t>
        </r>
      </text>
    </comment>
    <comment ref="AE54" authorId="0" shapeId="0" xr:uid="{FB6A3B92-F7E9-4166-AFC4-1ECE74613C6C}">
      <text>
        <r>
          <rPr>
            <b/>
            <sz val="9"/>
            <color indexed="81"/>
            <rFont val="MS P ゴシック"/>
            <family val="3"/>
            <charset val="128"/>
          </rPr>
          <t>軒等がある場合は、右記の該当部位の有無ボタンをチェックしてください</t>
        </r>
      </text>
    </comment>
    <comment ref="K57" authorId="0" shapeId="0" xr:uid="{7F0F49FD-451E-4A84-9964-7FB82CDA3BEC}">
      <text>
        <r>
          <rPr>
            <b/>
            <sz val="9"/>
            <color indexed="81"/>
            <rFont val="MS P ゴシック"/>
            <family val="3"/>
            <charset val="128"/>
          </rPr>
          <t>軒等がない場合は、右記の該当部位の有無ボタンをチェックしてください</t>
        </r>
        <r>
          <rPr>
            <sz val="9"/>
            <color indexed="81"/>
            <rFont val="MS P ゴシック"/>
            <family val="3"/>
            <charset val="128"/>
          </rPr>
          <t xml:space="preserve">
</t>
        </r>
      </text>
    </comment>
    <comment ref="AE57" authorId="0" shapeId="0" xr:uid="{F5C5C09E-FF1D-4799-97F9-D0A33329765B}">
      <text>
        <r>
          <rPr>
            <b/>
            <sz val="9"/>
            <color indexed="81"/>
            <rFont val="MS P ゴシック"/>
            <family val="3"/>
            <charset val="128"/>
          </rPr>
          <t>軒等がない場合は、右記の該当部位の有無ボタンをチェックしてください</t>
        </r>
      </text>
    </comment>
    <comment ref="V111" authorId="0" shapeId="0" xr:uid="{A057A3AF-F434-4ED8-9B45-3AAE4080D840}">
      <text>
        <r>
          <rPr>
            <b/>
            <sz val="9"/>
            <color indexed="81"/>
            <rFont val="MS P ゴシック"/>
            <family val="3"/>
            <charset val="128"/>
          </rPr>
          <t>確認する地域の区分の基準にすべて「適合」した場合は「適」をチェックしてください。</t>
        </r>
      </text>
    </comment>
    <comment ref="X111" authorId="0" shapeId="0" xr:uid="{2B562C01-A971-4135-8E10-0E81849B1075}">
      <text>
        <r>
          <rPr>
            <b/>
            <sz val="9"/>
            <color indexed="81"/>
            <rFont val="MS P ゴシック"/>
            <family val="3"/>
            <charset val="128"/>
          </rPr>
          <t>確認する地域の区分の基準にすべて「適合」した場合は「適」をチェックしてください。</t>
        </r>
      </text>
    </comment>
    <comment ref="V113" authorId="0" shapeId="0" xr:uid="{4DC6CFCF-16F0-4797-8769-49545906993E}">
      <text>
        <r>
          <rPr>
            <b/>
            <sz val="9"/>
            <color indexed="81"/>
            <rFont val="MS P ゴシック"/>
            <family val="3"/>
            <charset val="128"/>
          </rPr>
          <t>確認する地域の区分の基準にすべて「適合」した場合は「適」をチェックしてください。</t>
        </r>
      </text>
    </comment>
    <comment ref="X113" authorId="0" shapeId="0" xr:uid="{4EA163EB-0E47-4C5A-80F8-2AACB5E62945}">
      <text>
        <r>
          <rPr>
            <b/>
            <sz val="9"/>
            <color indexed="81"/>
            <rFont val="MS P ゴシック"/>
            <family val="3"/>
            <charset val="128"/>
          </rPr>
          <t>確認する地域の区分の基準にすべて「適合」した場合は「適」をチェックしてください。</t>
        </r>
      </text>
    </comment>
    <comment ref="V116" authorId="0" shapeId="0" xr:uid="{BC5D62B4-3D7C-4E3E-839D-E5EC5ECDB255}">
      <text>
        <r>
          <rPr>
            <b/>
            <sz val="9"/>
            <color indexed="81"/>
            <rFont val="MS P ゴシック"/>
            <family val="3"/>
            <charset val="128"/>
          </rPr>
          <t>確認する地域の区分の基準にすべて「適合」した場合は「適」をチェックしてください。</t>
        </r>
      </text>
    </comment>
    <comment ref="X116" authorId="0" shapeId="0" xr:uid="{6D0A8DCA-EDB7-4342-A6E9-F680F8EAAA44}">
      <text>
        <r>
          <rPr>
            <b/>
            <sz val="9"/>
            <color indexed="81"/>
            <rFont val="MS P ゴシック"/>
            <family val="3"/>
            <charset val="128"/>
          </rPr>
          <t>確認する地域の区分の基準にすべて「適合」した場合は「適」をチェックしてください。</t>
        </r>
      </text>
    </comment>
  </commentList>
</comments>
</file>

<file path=xl/sharedStrings.xml><?xml version="1.0" encoding="utf-8"?>
<sst xmlns="http://schemas.openxmlformats.org/spreadsheetml/2006/main" count="374" uniqueCount="211">
  <si>
    <t>誘導基準適否</t>
    <rPh sb="0" eb="4">
      <t>ユウドウキジュン</t>
    </rPh>
    <rPh sb="4" eb="6">
      <t>テキヒ</t>
    </rPh>
    <phoneticPr fontId="2"/>
  </si>
  <si>
    <t>作成者</t>
    <rPh sb="0" eb="3">
      <t>サクセイシャ</t>
    </rPh>
    <phoneticPr fontId="2"/>
  </si>
  <si>
    <t>記入日</t>
    <rPh sb="0" eb="2">
      <t>キニュウ</t>
    </rPh>
    <rPh sb="2" eb="3">
      <t>ヒ</t>
    </rPh>
    <phoneticPr fontId="2"/>
  </si>
  <si>
    <t>年</t>
    <rPh sb="0" eb="1">
      <t>ネン</t>
    </rPh>
    <phoneticPr fontId="2"/>
  </si>
  <si>
    <t>月</t>
    <rPh sb="0" eb="1">
      <t>ツキ</t>
    </rPh>
    <phoneticPr fontId="2"/>
  </si>
  <si>
    <t>日</t>
    <rPh sb="0" eb="1">
      <t>ヒ</t>
    </rPh>
    <phoneticPr fontId="2"/>
  </si>
  <si>
    <t>物件名</t>
    <rPh sb="0" eb="3">
      <t>ブッケンメイ</t>
    </rPh>
    <phoneticPr fontId="2"/>
  </si>
  <si>
    <t>地域の区分</t>
    <rPh sb="0" eb="2">
      <t>チイキ</t>
    </rPh>
    <rPh sb="3" eb="5">
      <t>クブン</t>
    </rPh>
    <phoneticPr fontId="2"/>
  </si>
  <si>
    <t>◎ 建設地は、都道府県名 及び市区町村名を記入してください。</t>
    <phoneticPr fontId="2"/>
  </si>
  <si>
    <t>4地域</t>
    <rPh sb="1" eb="3">
      <t>チイキ</t>
    </rPh>
    <phoneticPr fontId="2"/>
  </si>
  <si>
    <t>５～７地域</t>
    <rPh sb="3" eb="5">
      <t>チイキ</t>
    </rPh>
    <phoneticPr fontId="2"/>
  </si>
  <si>
    <t>◎建設地の地域の区分を確認してください</t>
    <phoneticPr fontId="2"/>
  </si>
  <si>
    <t>建設地</t>
    <rPh sb="0" eb="3">
      <t>ケンセツチ</t>
    </rPh>
    <phoneticPr fontId="2"/>
  </si>
  <si>
    <t>都道府県</t>
    <rPh sb="0" eb="4">
      <t>トドウフケン</t>
    </rPh>
    <phoneticPr fontId="2"/>
  </si>
  <si>
    <t>市区町村</t>
    <rPh sb="0" eb="1">
      <t>シ</t>
    </rPh>
    <rPh sb="1" eb="2">
      <t>ク</t>
    </rPh>
    <rPh sb="2" eb="3">
      <t>マチ</t>
    </rPh>
    <rPh sb="3" eb="4">
      <t>ムラ</t>
    </rPh>
    <phoneticPr fontId="2"/>
  </si>
  <si>
    <t>断熱材の熱抵抗R</t>
    <rPh sb="0" eb="3">
      <t>ダンネツザイ</t>
    </rPh>
    <rPh sb="4" eb="5">
      <t>ネツ</t>
    </rPh>
    <rPh sb="5" eb="7">
      <t>テイコウ</t>
    </rPh>
    <phoneticPr fontId="2"/>
  </si>
  <si>
    <t>➡p.26～27</t>
    <phoneticPr fontId="2"/>
  </si>
  <si>
    <t>➡p.8～13</t>
    <phoneticPr fontId="2"/>
  </si>
  <si>
    <t>◎ 該当する部位がない場合は、「該当部位なし」にチェックをしてください。</t>
    <phoneticPr fontId="2"/>
  </si>
  <si>
    <t>◎ １つの部位に複数の仕様がある場合は、性能が低い仕様（熱抵抗 R が小さい方）について記入してください。</t>
    <phoneticPr fontId="2"/>
  </si>
  <si>
    <t>◎ １つの部位で複数の断熱工法を採用する場合は、それぞれの工法ごとに基準値を満たす必要があります。</t>
    <phoneticPr fontId="2"/>
  </si>
  <si>
    <t>◎ 断熱する部位とその部位の断熱工法をチェックし、「断熱材の製品名と厚さ」及び「熱抵抗 R」を記入のうえ、基準適否を確認してください。</t>
    <phoneticPr fontId="2"/>
  </si>
  <si>
    <t>◎ 断熱する部位と採用する断熱工法によって基準値が異なります。</t>
    <phoneticPr fontId="2"/>
  </si>
  <si>
    <t>部 位</t>
    <phoneticPr fontId="2"/>
  </si>
  <si>
    <t>断熱工法の基準値</t>
    <phoneticPr fontId="2"/>
  </si>
  <si>
    <t>断 熱 材 の 製 品 名 と 厚 さ</t>
    <phoneticPr fontId="2"/>
  </si>
  <si>
    <t>熱 抵 抗R［㎡・ K / W]</t>
    <phoneticPr fontId="2"/>
  </si>
  <si>
    <t>適 否 確 認</t>
    <phoneticPr fontId="2"/>
  </si>
  <si>
    <t>該当部位無</t>
    <rPh sb="0" eb="2">
      <t>ガイトウ</t>
    </rPh>
    <rPh sb="2" eb="5">
      <t>ブイナシ</t>
    </rPh>
    <phoneticPr fontId="2"/>
  </si>
  <si>
    <t>適合</t>
    <rPh sb="0" eb="2">
      <t>テキゴウ</t>
    </rPh>
    <phoneticPr fontId="2"/>
  </si>
  <si>
    <t>不適</t>
    <rPh sb="0" eb="2">
      <t>フテキ</t>
    </rPh>
    <phoneticPr fontId="2"/>
  </si>
  <si>
    <t>屋 根</t>
    <phoneticPr fontId="2"/>
  </si>
  <si>
    <t>天 井</t>
    <phoneticPr fontId="2"/>
  </si>
  <si>
    <t>壁</t>
    <rPh sb="0" eb="1">
      <t>カベ</t>
    </rPh>
    <phoneticPr fontId="2"/>
  </si>
  <si>
    <t>床</t>
    <rPh sb="0" eb="1">
      <t>ユカ</t>
    </rPh>
    <phoneticPr fontId="2"/>
  </si>
  <si>
    <t>(外気に接する部分)</t>
    <rPh sb="1" eb="3">
      <t>ソトキ</t>
    </rPh>
    <rPh sb="4" eb="5">
      <t>セッ</t>
    </rPh>
    <rPh sb="7" eb="9">
      <t>ブブン</t>
    </rPh>
    <phoneticPr fontId="2"/>
  </si>
  <si>
    <t>(その他の部分)</t>
    <rPh sb="3" eb="4">
      <t>ホカ</t>
    </rPh>
    <rPh sb="5" eb="7">
      <t>ブブン</t>
    </rPh>
    <phoneticPr fontId="2"/>
  </si>
  <si>
    <t>土間床等の外周部分の</t>
    <phoneticPr fontId="2"/>
  </si>
  <si>
    <t>基礎壁</t>
    <phoneticPr fontId="2"/>
  </si>
  <si>
    <t>(その他の部分)※</t>
    <rPh sb="3" eb="4">
      <t>タ</t>
    </rPh>
    <rPh sb="5" eb="7">
      <t>ブブン</t>
    </rPh>
    <phoneticPr fontId="2"/>
  </si>
  <si>
    <t>(外気に接する部分）※</t>
    <phoneticPr fontId="2"/>
  </si>
  <si>
    <t>※玄関、勝手口等の土間床部分の断熱を省略する場合には、当該部分を除く基礎壁について確認してください</t>
    <phoneticPr fontId="2"/>
  </si>
  <si>
    <t>開口部（窓、ドア）の</t>
    <phoneticPr fontId="2"/>
  </si>
  <si>
    <t>熱貫流率U</t>
    <phoneticPr fontId="2"/>
  </si>
  <si>
    <t>と日射遮蔽対策</t>
    <phoneticPr fontId="2"/>
  </si>
  <si>
    <t>➡ P.14～15</t>
    <phoneticPr fontId="2"/>
  </si>
  <si>
    <t>◎ 地域の区分によって基準値が異なります。</t>
    <phoneticPr fontId="2"/>
  </si>
  <si>
    <t>◎「製品名」 及び「窓又はドアの熱貫流率U」「窓の日◎射熱取得率η 」 を記入のうえ、 基準適否を確認してください。</t>
    <phoneticPr fontId="2"/>
  </si>
  <si>
    <t>◎ 複数の仕様がある場合は、熱貫流率Uについては性能が低い仕様（熱貫流率Uが大きい方）、日射遮蔽対策については、窓の日射熱取得率η が大きい仕様を記入してください。</t>
    <phoneticPr fontId="2"/>
  </si>
  <si>
    <t>◎ ５～７地域において該当する窓がない場合は、「該当部位なし」にチェックをしてください.</t>
    <phoneticPr fontId="2"/>
  </si>
  <si>
    <t>基 準 値</t>
    <phoneticPr fontId="2"/>
  </si>
  <si>
    <t>熱貫流率</t>
    <phoneticPr fontId="2"/>
  </si>
  <si>
    <t>日射遮蔽対</t>
    <phoneticPr fontId="2"/>
  </si>
  <si>
    <t xml:space="preserve">製 品 名 </t>
    <rPh sb="4" eb="5">
      <t>メイ</t>
    </rPh>
    <phoneticPr fontId="2"/>
  </si>
  <si>
    <t>窓又はドアの熱貫流率U[W（㎡ / ・ K）］</t>
    <rPh sb="0" eb="1">
      <t>マド</t>
    </rPh>
    <rPh sb="1" eb="2">
      <t>マタ</t>
    </rPh>
    <rPh sb="6" eb="10">
      <t>ネツカンリュウリツ</t>
    </rPh>
    <phoneticPr fontId="2"/>
  </si>
  <si>
    <t>窓の日射熱取得率η[-]</t>
    <rPh sb="0" eb="1">
      <t>マド</t>
    </rPh>
    <rPh sb="2" eb="4">
      <t>ニッシャ</t>
    </rPh>
    <rPh sb="4" eb="5">
      <t>ネツ</t>
    </rPh>
    <rPh sb="5" eb="8">
      <t>シュトクリツ</t>
    </rPh>
    <phoneticPr fontId="2"/>
  </si>
  <si>
    <t>４ 地域</t>
    <phoneticPr fontId="2"/>
  </si>
  <si>
    <t>U≦ 2.3</t>
    <phoneticPr fontId="2"/>
  </si>
  <si>
    <t>窓</t>
    <rPh sb="0" eb="1">
      <t>マド</t>
    </rPh>
    <phoneticPr fontId="2"/>
  </si>
  <si>
    <t>５～７地域</t>
    <phoneticPr fontId="2"/>
  </si>
  <si>
    <t>ドア</t>
    <phoneticPr fontId="2"/>
  </si>
  <si>
    <t>有効なひさし軒等がある所に設置する窓</t>
    <rPh sb="11" eb="12">
      <t>トコロ</t>
    </rPh>
    <rPh sb="13" eb="15">
      <t>セッチ</t>
    </rPh>
    <rPh sb="17" eb="18">
      <t>マド</t>
    </rPh>
    <phoneticPr fontId="2"/>
  </si>
  <si>
    <t>有効なひさし軒等がない所に設置する窓</t>
    <rPh sb="11" eb="12">
      <t>トコロ</t>
    </rPh>
    <rPh sb="13" eb="15">
      <t>セッチ</t>
    </rPh>
    <rPh sb="17" eb="18">
      <t>マド</t>
    </rPh>
    <phoneticPr fontId="2"/>
  </si>
  <si>
    <t>η≦ 0.59</t>
    <phoneticPr fontId="2"/>
  </si>
  <si>
    <t>製品名（又は建具とガラスの種類）</t>
    <phoneticPr fontId="2"/>
  </si>
  <si>
    <t>設備機器の仕様</t>
    <rPh sb="5" eb="7">
      <t>シヨウ</t>
    </rPh>
    <phoneticPr fontId="2"/>
  </si>
  <si>
    <t>➡ P.16～17</t>
    <phoneticPr fontId="2"/>
  </si>
  <si>
    <t>註：下記に記載のない設備機器（床暖房など）を設置する場合、このチェックリストは使用できません。</t>
    <rPh sb="0" eb="1">
      <t>チュウ</t>
    </rPh>
    <phoneticPr fontId="2"/>
  </si>
  <si>
    <t>◎ 暖冷房設備は、暖冷房する範囲を選択したのち、各々についていずれかを選択してください</t>
    <phoneticPr fontId="2"/>
  </si>
  <si>
    <t>◎ 暖冷房設備を設置しない場合や入居後に設置する場合、又はまだ機器が決まっていない場合は、不適合となりま</t>
    <phoneticPr fontId="2"/>
  </si>
  <si>
    <t>暖冷房設備</t>
    <phoneticPr fontId="2"/>
  </si>
  <si>
    <t>右記のいずれかを選択</t>
    <phoneticPr fontId="2"/>
  </si>
  <si>
    <t>住戸全体を</t>
    <phoneticPr fontId="2"/>
  </si>
  <si>
    <t>暖冷房</t>
    <phoneticPr fontId="2"/>
  </si>
  <si>
    <t>ダクトセントラル空調機で、</t>
    <phoneticPr fontId="2"/>
  </si>
  <si>
    <t>以下の全ての仕様に該当するこ</t>
    <phoneticPr fontId="2"/>
  </si>
  <si>
    <t>➡</t>
    <phoneticPr fontId="2"/>
  </si>
  <si>
    <t>ヒートポンプ式熱源</t>
    <phoneticPr fontId="2"/>
  </si>
  <si>
    <t>可変風量制御方式（VAV 方式）であるもの</t>
    <phoneticPr fontId="2"/>
  </si>
  <si>
    <t>断熱区画内に全てのダクトを設置するもの</t>
    <phoneticPr fontId="2"/>
  </si>
  <si>
    <t>熱交換換気設備を採用</t>
    <phoneticPr fontId="2"/>
  </si>
  <si>
    <t>居室のみを</t>
    <phoneticPr fontId="2"/>
  </si>
  <si>
    <t>暖 房</t>
    <phoneticPr fontId="2"/>
  </si>
  <si>
    <t>主たる居室</t>
    <rPh sb="3" eb="5">
      <t>キョシツ</t>
    </rPh>
    <phoneticPr fontId="2"/>
  </si>
  <si>
    <t>その他の居室</t>
    <rPh sb="2" eb="3">
      <t>タ</t>
    </rPh>
    <rPh sb="4" eb="6">
      <t>キョシツ</t>
    </rPh>
    <phoneticPr fontId="2"/>
  </si>
  <si>
    <t>暖房と冷房の両方についていずれかを選択</t>
    <phoneticPr fontId="2"/>
  </si>
  <si>
    <t>冷 房</t>
    <phoneticPr fontId="2"/>
  </si>
  <si>
    <t>設置する居室をチェックしてください。（その他の居室がない場合は主たる居室のみ）</t>
    <phoneticPr fontId="2"/>
  </si>
  <si>
    <t>パネルラジエーターで以下のいずれかを熱源とし、かつ配管に断熱被覆があるもの</t>
    <phoneticPr fontId="2"/>
  </si>
  <si>
    <t>石油潜熱回収型温水暖房機【エコフィール】</t>
    <phoneticPr fontId="2"/>
  </si>
  <si>
    <t>ガス潜熱回収型温水暖房機【エコジョーズ】</t>
    <phoneticPr fontId="2"/>
  </si>
  <si>
    <t>電気ヒートポンプ温水暖房機（フロン系冷媒に限る）</t>
    <phoneticPr fontId="2"/>
  </si>
  <si>
    <t>ルームエアコンディショナーで、エネルギー消費効率の区分が （い） のもの</t>
    <phoneticPr fontId="2"/>
  </si>
  <si>
    <t>換気設備</t>
    <phoneticPr fontId="2"/>
  </si>
  <si>
    <t>熱交換型換気設備を</t>
    <phoneticPr fontId="2"/>
  </si>
  <si>
    <t>採用しない</t>
    <rPh sb="0" eb="2">
      <t>サイヨウ</t>
    </rPh>
    <phoneticPr fontId="2"/>
  </si>
  <si>
    <t>採用する</t>
    <rPh sb="0" eb="2">
      <t>サイヨウ</t>
    </rPh>
    <phoneticPr fontId="2"/>
  </si>
  <si>
    <t>以下のいずれかの設備機器であること</t>
    <phoneticPr fontId="2"/>
  </si>
  <si>
    <t>ダクト式第一種換気設備で、ダクト内径が 75mm 以上で、かつ DC モーター（直流）のもの</t>
    <phoneticPr fontId="2"/>
  </si>
  <si>
    <t>ダクト式第二種 又は 第三種換気設備で、ダクト内径が 75mm 以上のもの</t>
    <phoneticPr fontId="2"/>
  </si>
  <si>
    <t>壁付け式第二種 又は 第三種換気設備のもの</t>
    <phoneticPr fontId="2"/>
  </si>
  <si>
    <t>以下の全ての仕様に該当すること</t>
    <phoneticPr fontId="2"/>
  </si>
  <si>
    <t>ダクト式第一種換気設備で、ダクト内径が 75mm 以上、有効換気量率 が 0.8 以上で、かつ DC モーター（直流）のもの</t>
    <phoneticPr fontId="2"/>
  </si>
  <si>
    <t>温度交換効率 が 70% 以上のもの</t>
    <phoneticPr fontId="2"/>
  </si>
  <si>
    <t>給湯設備</t>
    <phoneticPr fontId="2"/>
  </si>
  <si>
    <t>石油潜熱回収型給湯機【エコフィール】 のモード熱効率 84.9% 以上のもの</t>
  </si>
  <si>
    <t>電気ヒートポンプ給湯機【エコキュート 】 の JIS 効率 3.3 以上のもの</t>
    <phoneticPr fontId="2"/>
  </si>
  <si>
    <t>ガス潜熱回収型給湯機【エコジョーズ】 のモード熱効率 86.6% 以上のもの</t>
    <phoneticPr fontId="2"/>
  </si>
  <si>
    <t>［共通条件］</t>
    <phoneticPr fontId="2"/>
  </si>
  <si>
    <r>
      <rPr>
        <sz val="7"/>
        <color rgb="FF242021"/>
        <rFont val="ＭＳ Ｐゴシック"/>
        <family val="3"/>
        <charset val="128"/>
      </rPr>
      <t>分岐後の全ての配管径が</t>
    </r>
    <r>
      <rPr>
        <sz val="7"/>
        <color rgb="FF242021"/>
        <rFont val="PUDShinGoNTPr6N-Regular-Identit"/>
        <family val="2"/>
      </rPr>
      <t xml:space="preserve"> 13A </t>
    </r>
    <r>
      <rPr>
        <sz val="7"/>
        <color rgb="FF242021"/>
        <rFont val="ＭＳ Ｐゴシック"/>
        <family val="3"/>
        <charset val="128"/>
      </rPr>
      <t>以下のヘッダー方式、浴室シャワー水栓に手元止水機構</t>
    </r>
    <r>
      <rPr>
        <sz val="7"/>
        <color rgb="FF242021"/>
        <rFont val="PUDShinGoNTPr6N-Regular-Identit"/>
        <family val="2"/>
      </rPr>
      <t xml:space="preserve"> </t>
    </r>
    <r>
      <rPr>
        <sz val="7"/>
        <color rgb="FF242021"/>
        <rFont val="ＭＳ Ｐゴシック"/>
        <family val="3"/>
        <charset val="128"/>
      </rPr>
      <t>及び</t>
    </r>
    <r>
      <rPr>
        <sz val="7"/>
        <color rgb="FF242021"/>
        <rFont val="PUDShinGoNTPr6N-Regular-Identit"/>
        <family val="2"/>
      </rPr>
      <t xml:space="preserve"> </t>
    </r>
    <r>
      <rPr>
        <sz val="7"/>
        <color rgb="FF242021"/>
        <rFont val="ＭＳ Ｐゴシック"/>
        <family val="3"/>
        <charset val="128"/>
      </rPr>
      <t>小流量吐水機構を有する節湯措置、高断熱浴槽の採用</t>
    </r>
    <phoneticPr fontId="2"/>
  </si>
  <si>
    <t>照明設備</t>
    <phoneticPr fontId="2"/>
  </si>
  <si>
    <t>全ての照明設備が LED である</t>
    <phoneticPr fontId="2"/>
  </si>
  <si>
    <t>誘導基準への適合確認のプロセス</t>
    <phoneticPr fontId="2"/>
  </si>
  <si>
    <t>断熱材の 熱抵抗R</t>
    <phoneticPr fontId="2"/>
  </si>
  <si>
    <t>開口部（窓、ドア）の 熱貫流率Uと日射遮蔽対策</t>
    <phoneticPr fontId="2"/>
  </si>
  <si>
    <t>設備機器の仕様</t>
    <phoneticPr fontId="2"/>
  </si>
  <si>
    <t>確認する地域の区分の基準に</t>
    <phoneticPr fontId="2"/>
  </si>
  <si>
    <t>すべて「適合」又は「該当部位なしを選択</t>
    <phoneticPr fontId="2"/>
  </si>
  <si>
    <t>すべての設備でいずれかの仕様を選択</t>
    <phoneticPr fontId="2"/>
  </si>
  <si>
    <t>誘導基準</t>
    <phoneticPr fontId="2"/>
  </si>
  <si>
    <t>「適合」</t>
    <phoneticPr fontId="2"/>
  </si>
  <si>
    <t>となります。</t>
    <phoneticPr fontId="2"/>
  </si>
  <si>
    <t xml:space="preserve">誘 導 基 準 適 </t>
    <phoneticPr fontId="2"/>
  </si>
  <si>
    <t>適合</t>
    <phoneticPr fontId="2"/>
  </si>
  <si>
    <t>不適</t>
    <phoneticPr fontId="2"/>
  </si>
  <si>
    <t>記入日：</t>
    <rPh sb="0" eb="2">
      <t>キニュウ</t>
    </rPh>
    <rPh sb="2" eb="3">
      <t>ヒ</t>
    </rPh>
    <phoneticPr fontId="2"/>
  </si>
  <si>
    <t>作成者：</t>
    <rPh sb="0" eb="3">
      <t>サクセイシャ</t>
    </rPh>
    <phoneticPr fontId="2"/>
  </si>
  <si>
    <t>誘導基準適否　チェックリスト</t>
    <rPh sb="0" eb="4">
      <t>ユウドウキジュン</t>
    </rPh>
    <rPh sb="4" eb="6">
      <t>テキヒ</t>
    </rPh>
    <phoneticPr fontId="2"/>
  </si>
  <si>
    <t>物件名：</t>
    <rPh sb="0" eb="3">
      <t>ブッケンメイ</t>
    </rPh>
    <phoneticPr fontId="2"/>
  </si>
  <si>
    <t>■</t>
    <phoneticPr fontId="2"/>
  </si>
  <si>
    <t>4地域</t>
    <phoneticPr fontId="2"/>
  </si>
  <si>
    <t xml:space="preserve"> 断熱材の熱抵抗R</t>
    <rPh sb="1" eb="4">
      <t>ダンネツザイ</t>
    </rPh>
    <rPh sb="5" eb="6">
      <t>ネツ</t>
    </rPh>
    <rPh sb="6" eb="8">
      <t>テイコウ</t>
    </rPh>
    <phoneticPr fontId="2"/>
  </si>
  <si>
    <t>該当
部位
なし</t>
    <rPh sb="0" eb="2">
      <t>ガイトウ</t>
    </rPh>
    <rPh sb="3" eb="5">
      <t>ブイ</t>
    </rPh>
    <phoneticPr fontId="2"/>
  </si>
  <si>
    <t xml:space="preserve">軸組充填： R≧ </t>
    <phoneticPr fontId="2"/>
  </si>
  <si>
    <t xml:space="preserve">枠組充填： R≧ </t>
    <phoneticPr fontId="2"/>
  </si>
  <si>
    <t xml:space="preserve">外　　張： R≧ </t>
    <phoneticPr fontId="2"/>
  </si>
  <si>
    <r>
      <t>(</t>
    </r>
    <r>
      <rPr>
        <b/>
        <sz val="11"/>
        <color theme="1"/>
        <rFont val="游ゴシック"/>
        <family val="3"/>
        <charset val="128"/>
        <scheme val="minor"/>
      </rPr>
      <t>外気</t>
    </r>
    <r>
      <rPr>
        <sz val="11"/>
        <color theme="1"/>
        <rFont val="游ゴシック"/>
        <family val="2"/>
        <charset val="128"/>
        <scheme val="minor"/>
      </rPr>
      <t>に接する部分)</t>
    </r>
    <rPh sb="1" eb="3">
      <t>ソトキ</t>
    </rPh>
    <rPh sb="4" eb="5">
      <t>セッ</t>
    </rPh>
    <rPh sb="7" eb="9">
      <t>ブブン</t>
    </rPh>
    <phoneticPr fontId="2"/>
  </si>
  <si>
    <t>製品名（又は断熱材の種類）</t>
    <phoneticPr fontId="2"/>
  </si>
  <si>
    <t>厚さ</t>
    <phoneticPr fontId="2"/>
  </si>
  <si>
    <t>mm</t>
    <phoneticPr fontId="2"/>
  </si>
  <si>
    <t>R</t>
    <phoneticPr fontId="2"/>
  </si>
  <si>
    <r>
      <t>(</t>
    </r>
    <r>
      <rPr>
        <b/>
        <sz val="9"/>
        <color theme="1"/>
        <rFont val="游ゴシック"/>
        <family val="3"/>
        <charset val="128"/>
        <scheme val="minor"/>
      </rPr>
      <t>その他</t>
    </r>
    <r>
      <rPr>
        <sz val="9"/>
        <color theme="1"/>
        <rFont val="游ゴシック"/>
        <family val="3"/>
        <charset val="128"/>
        <scheme val="minor"/>
      </rPr>
      <t>の部分)</t>
    </r>
    <rPh sb="3" eb="4">
      <t>ホカ</t>
    </rPh>
    <rPh sb="5" eb="7">
      <t>ブブン</t>
    </rPh>
    <phoneticPr fontId="2"/>
  </si>
  <si>
    <t>◎ 地域の区分によって基準値が異なります。
◎「製品名」 及び「窓又はドアの熱貫流率U」「窓の日◎射熱取得率η 」 を記入のうえ、 基準適否を確認してください。
◎ 複数の仕様がある場合は、熱貫流率Uについては性能が低い仕様（熱貫流率Uが大きい方）、日射遮蔽対策については、窓の日射熱取得率η が大きい仕様を記入してください。
◎ ５～７地域において該当する窓がない場合は、「該当部位なし」にチェックをしてください.</t>
    <phoneticPr fontId="2"/>
  </si>
  <si>
    <t>部位</t>
    <rPh sb="0" eb="2">
      <t>ブイ</t>
    </rPh>
    <phoneticPr fontId="2"/>
  </si>
  <si>
    <t>窓の
日射熱取得率η[-]</t>
    <rPh sb="0" eb="1">
      <t>マド</t>
    </rPh>
    <rPh sb="3" eb="5">
      <t>ニッシャ</t>
    </rPh>
    <rPh sb="5" eb="6">
      <t>ネツ</t>
    </rPh>
    <rPh sb="6" eb="9">
      <t>シュトクリツ</t>
    </rPh>
    <phoneticPr fontId="2"/>
  </si>
  <si>
    <r>
      <t>熱 抵 抗
R</t>
    </r>
    <r>
      <rPr>
        <b/>
        <sz val="5"/>
        <color theme="0"/>
        <rFont val="游ゴシック"/>
        <family val="3"/>
        <charset val="128"/>
        <scheme val="minor"/>
      </rPr>
      <t>［㎡・ K / W]</t>
    </r>
    <phoneticPr fontId="2"/>
  </si>
  <si>
    <r>
      <t xml:space="preserve">窓又はドアの熱貫流率U
</t>
    </r>
    <r>
      <rPr>
        <b/>
        <sz val="6"/>
        <color theme="0"/>
        <rFont val="游ゴシック"/>
        <family val="3"/>
        <charset val="128"/>
        <scheme val="minor"/>
      </rPr>
      <t>[W（㎡ / ・ K）］</t>
    </r>
    <phoneticPr fontId="2"/>
  </si>
  <si>
    <t xml:space="preserve">U≦ </t>
    <phoneticPr fontId="2"/>
  </si>
  <si>
    <t>U</t>
    <phoneticPr fontId="2"/>
  </si>
  <si>
    <r>
      <t xml:space="preserve">有効なひさし
軒等が
</t>
    </r>
    <r>
      <rPr>
        <b/>
        <sz val="10"/>
        <color theme="1"/>
        <rFont val="游ゴシック"/>
        <family val="3"/>
        <charset val="128"/>
        <scheme val="minor"/>
      </rPr>
      <t>ある</t>
    </r>
    <r>
      <rPr>
        <sz val="8"/>
        <color theme="1"/>
        <rFont val="游ゴシック"/>
        <family val="2"/>
        <charset val="128"/>
        <scheme val="minor"/>
      </rPr>
      <t>所に
設置する窓</t>
    </r>
  </si>
  <si>
    <r>
      <t xml:space="preserve">有効なひさし
軒等が
</t>
    </r>
    <r>
      <rPr>
        <b/>
        <sz val="10"/>
        <color theme="1"/>
        <rFont val="游ゴシック"/>
        <family val="3"/>
        <charset val="128"/>
        <scheme val="minor"/>
      </rPr>
      <t>ない</t>
    </r>
    <r>
      <rPr>
        <sz val="8"/>
        <color theme="1"/>
        <rFont val="游ゴシック"/>
        <family val="2"/>
        <charset val="128"/>
        <scheme val="minor"/>
      </rPr>
      <t>所に
設置する窓</t>
    </r>
    <phoneticPr fontId="2"/>
  </si>
  <si>
    <t>η≦</t>
    <phoneticPr fontId="2"/>
  </si>
  <si>
    <t>η</t>
    <phoneticPr fontId="2"/>
  </si>
  <si>
    <t>採用しない</t>
    <rPh sb="0" eb="2">
      <t>サイヨウ</t>
    </rPh>
    <phoneticPr fontId="2"/>
  </si>
  <si>
    <r>
      <t>石油潜熱回収型給湯機</t>
    </r>
    <r>
      <rPr>
        <b/>
        <sz val="11"/>
        <color theme="1"/>
        <rFont val="游ゴシック"/>
        <family val="3"/>
        <charset val="128"/>
        <scheme val="minor"/>
      </rPr>
      <t>【エコフィール】</t>
    </r>
    <r>
      <rPr>
        <b/>
        <sz val="9"/>
        <color theme="1"/>
        <rFont val="游ゴシック"/>
        <family val="3"/>
        <charset val="128"/>
        <scheme val="minor"/>
      </rPr>
      <t xml:space="preserve"> のモード熱効率 84.9% 以上のもの</t>
    </r>
  </si>
  <si>
    <r>
      <t>ガス潜熱回収型給湯機</t>
    </r>
    <r>
      <rPr>
        <b/>
        <sz val="11"/>
        <color theme="1"/>
        <rFont val="游ゴシック"/>
        <family val="3"/>
        <charset val="128"/>
        <scheme val="minor"/>
      </rPr>
      <t>【エコジョーズ】</t>
    </r>
    <r>
      <rPr>
        <b/>
        <sz val="9"/>
        <color theme="1"/>
        <rFont val="游ゴシック"/>
        <family val="3"/>
        <charset val="128"/>
        <scheme val="minor"/>
      </rPr>
      <t xml:space="preserve"> のモード熱効率 86.6% 以上のもの</t>
    </r>
  </si>
  <si>
    <r>
      <t>電気ヒートポンプ給湯機</t>
    </r>
    <r>
      <rPr>
        <b/>
        <sz val="11"/>
        <color theme="1"/>
        <rFont val="游ゴシック"/>
        <family val="3"/>
        <charset val="128"/>
        <scheme val="minor"/>
      </rPr>
      <t>【エコキュート 】</t>
    </r>
    <r>
      <rPr>
        <b/>
        <sz val="9"/>
        <color theme="1"/>
        <rFont val="游ゴシック"/>
        <family val="3"/>
        <charset val="128"/>
        <scheme val="minor"/>
      </rPr>
      <t xml:space="preserve"> の JIS 効率 3.3 以上のもの</t>
    </r>
    <phoneticPr fontId="2"/>
  </si>
  <si>
    <r>
      <t>パネルラジエーターで以下の</t>
    </r>
    <r>
      <rPr>
        <b/>
        <sz val="10"/>
        <color theme="1"/>
        <rFont val="游ゴシック"/>
        <family val="3"/>
        <charset val="128"/>
        <scheme val="minor"/>
      </rPr>
      <t>いずれか</t>
    </r>
    <r>
      <rPr>
        <b/>
        <sz val="9"/>
        <color theme="1"/>
        <rFont val="游ゴシック"/>
        <family val="3"/>
        <charset val="128"/>
        <scheme val="minor"/>
      </rPr>
      <t>を熱源とし、かつ配管に断熱被覆があるもの</t>
    </r>
    <phoneticPr fontId="2"/>
  </si>
  <si>
    <t>誘導基準</t>
    <rPh sb="0" eb="4">
      <t>ユウドウキジュン</t>
    </rPh>
    <phoneticPr fontId="2"/>
  </si>
  <si>
    <t>適合</t>
    <rPh sb="0" eb="2">
      <t>テキゴウ</t>
    </rPh>
    <phoneticPr fontId="2"/>
  </si>
  <si>
    <t>となります。</t>
    <phoneticPr fontId="2"/>
  </si>
  <si>
    <t>誘導基準適否</t>
    <rPh sb="0" eb="4">
      <t>ユウドウキジュン</t>
    </rPh>
    <rPh sb="4" eb="6">
      <t>テキヒ</t>
    </rPh>
    <phoneticPr fontId="2"/>
  </si>
  <si>
    <t>不適</t>
    <rPh sb="0" eb="2">
      <t>フテキ</t>
    </rPh>
    <phoneticPr fontId="2"/>
  </si>
  <si>
    <r>
      <t>全ての照明設備が</t>
    </r>
    <r>
      <rPr>
        <b/>
        <sz val="11"/>
        <color theme="1"/>
        <rFont val="游ゴシック"/>
        <family val="3"/>
        <charset val="128"/>
        <scheme val="minor"/>
      </rPr>
      <t xml:space="preserve"> </t>
    </r>
    <r>
      <rPr>
        <b/>
        <sz val="12"/>
        <color theme="1"/>
        <rFont val="游ゴシック"/>
        <family val="3"/>
        <charset val="128"/>
        <scheme val="minor"/>
      </rPr>
      <t>LED</t>
    </r>
    <r>
      <rPr>
        <b/>
        <sz val="9"/>
        <color theme="1"/>
        <rFont val="游ゴシック"/>
        <family val="3"/>
        <charset val="128"/>
        <scheme val="minor"/>
      </rPr>
      <t xml:space="preserve"> である</t>
    </r>
    <phoneticPr fontId="2"/>
  </si>
  <si>
    <t>「１」は４地域</t>
    <rPh sb="5" eb="7">
      <t>チイキ</t>
    </rPh>
    <phoneticPr fontId="2"/>
  </si>
  <si>
    <t>「２」は５～７地域</t>
    <rPh sb="7" eb="9">
      <t>チイキ</t>
    </rPh>
    <phoneticPr fontId="2"/>
  </si>
  <si>
    <t>適否</t>
    <rPh sb="0" eb="2">
      <t>テキヒ</t>
    </rPh>
    <phoneticPr fontId="2"/>
  </si>
  <si>
    <t xml:space="preserve"> </t>
    <phoneticPr fontId="2"/>
  </si>
  <si>
    <t>適</t>
    <rPh sb="0" eb="1">
      <t>テキ</t>
    </rPh>
    <phoneticPr fontId="2"/>
  </si>
  <si>
    <t>確認する地域の区分の基準にすべて「適合」又は「該当部位なし」を選択</t>
    <phoneticPr fontId="2"/>
  </si>
  <si>
    <t>誘導基準への適合確認のプロセス及び適否判定</t>
    <rPh sb="15" eb="16">
      <t>オヨ</t>
    </rPh>
    <rPh sb="17" eb="21">
      <t>テキヒハンテイ</t>
    </rPh>
    <phoneticPr fontId="2"/>
  </si>
  <si>
    <t>（シート１～シート３に適合した場合は「適」をチェックしてください）</t>
    <rPh sb="11" eb="13">
      <t>テキゴウ</t>
    </rPh>
    <rPh sb="15" eb="17">
      <t>バアイ</t>
    </rPh>
    <rPh sb="19" eb="20">
      <t>テキ</t>
    </rPh>
    <phoneticPr fontId="2"/>
  </si>
  <si>
    <t>居室のみを
暖冷房</t>
    <phoneticPr fontId="2"/>
  </si>
  <si>
    <t>住戸全体を
暖冷房</t>
    <phoneticPr fontId="2"/>
  </si>
  <si>
    <t>設置する居室をチェックしてください。
(その他の居室がない場合は主たる居室のみ)</t>
    <phoneticPr fontId="2"/>
  </si>
  <si>
    <t>ダクトセントラル空調機で、右記の全ての仕様に該当すること</t>
    <rPh sb="13" eb="15">
      <t>ウキ</t>
    </rPh>
    <phoneticPr fontId="2"/>
  </si>
  <si>
    <t>高断熱浴槽の採用</t>
    <phoneticPr fontId="2"/>
  </si>
  <si>
    <t>分岐後の全ての配管径が 13A 以下のヘッダー方式</t>
    <phoneticPr fontId="2"/>
  </si>
  <si>
    <t>■</t>
    <phoneticPr fontId="2"/>
  </si>
  <si>
    <t>浴室シャワー水栓に手元止水機構 及び 小流量吐水機構を有する節湯措置</t>
    <phoneticPr fontId="2"/>
  </si>
  <si>
    <t>不適</t>
    <rPh sb="0" eb="1">
      <t>フ</t>
    </rPh>
    <rPh sb="1" eb="2">
      <t>テキ</t>
    </rPh>
    <phoneticPr fontId="2"/>
  </si>
  <si>
    <t>建設地：</t>
    <phoneticPr fontId="2"/>
  </si>
  <si>
    <t>選択の確認</t>
    <rPh sb="0" eb="2">
      <t>センタク</t>
    </rPh>
    <rPh sb="3" eb="5">
      <t>カクニン</t>
    </rPh>
    <phoneticPr fontId="2"/>
  </si>
  <si>
    <t>不適の確認</t>
    <rPh sb="0" eb="2">
      <t>フテキ</t>
    </rPh>
    <rPh sb="3" eb="5">
      <t>カクニン</t>
    </rPh>
    <phoneticPr fontId="2"/>
  </si>
  <si>
    <t>値の未入力</t>
    <rPh sb="0" eb="1">
      <t>アタイ</t>
    </rPh>
    <rPh sb="2" eb="5">
      <t>ミニュウリョク</t>
    </rPh>
    <phoneticPr fontId="2"/>
  </si>
  <si>
    <t>該当なし</t>
    <rPh sb="0" eb="2">
      <t>ガイトウ</t>
    </rPh>
    <phoneticPr fontId="2"/>
  </si>
  <si>
    <t>5~7地域で窓設定が無い場合</t>
    <rPh sb="3" eb="5">
      <t>チイキ</t>
    </rPh>
    <rPh sb="6" eb="9">
      <t>マドセッテイ</t>
    </rPh>
    <rPh sb="10" eb="11">
      <t>ナ</t>
    </rPh>
    <rPh sb="12" eb="14">
      <t>バアイ</t>
    </rPh>
    <phoneticPr fontId="2"/>
  </si>
  <si>
    <t>以下のいずれかの設備機器であること</t>
    <phoneticPr fontId="2"/>
  </si>
  <si>
    <t>合計</t>
    <rPh sb="0" eb="2">
      <t>ゴウケイ</t>
    </rPh>
    <phoneticPr fontId="2"/>
  </si>
  <si>
    <t>不適箇所の検索２</t>
    <rPh sb="0" eb="4">
      <t>フテキカショ</t>
    </rPh>
    <rPh sb="5" eb="7">
      <t>ケンサク</t>
    </rPh>
    <phoneticPr fontId="2"/>
  </si>
  <si>
    <t>不適箇所の検索３</t>
    <rPh sb="0" eb="4">
      <t>フテキカショ</t>
    </rPh>
    <rPh sb="5" eb="7">
      <t>ケンサク</t>
    </rPh>
    <phoneticPr fontId="2"/>
  </si>
  <si>
    <t>５～７地域で窓が該当なしの場合</t>
    <rPh sb="3" eb="5">
      <t>チイキ</t>
    </rPh>
    <rPh sb="6" eb="7">
      <t>マド</t>
    </rPh>
    <rPh sb="8" eb="10">
      <t>ガイトウ</t>
    </rPh>
    <rPh sb="13" eb="15">
      <t>バアイ</t>
    </rPh>
    <phoneticPr fontId="2"/>
  </si>
  <si>
    <t>総合計</t>
    <rPh sb="0" eb="1">
      <t>ソウ</t>
    </rPh>
    <rPh sb="1" eb="3">
      <t>ゴウケイ</t>
    </rPh>
    <phoneticPr fontId="2"/>
  </si>
  <si>
    <t>製品名と厚さ入力</t>
    <rPh sb="0" eb="3">
      <t>セイヒンメイ</t>
    </rPh>
    <rPh sb="4" eb="5">
      <t>アツ</t>
    </rPh>
    <rPh sb="6" eb="8">
      <t>ニュウリョク</t>
    </rPh>
    <phoneticPr fontId="2"/>
  </si>
  <si>
    <t>都道府県</t>
  </si>
  <si>
    <t>市区町村</t>
  </si>
  <si>
    <t>選択不適箇所の検索</t>
    <rPh sb="0" eb="2">
      <t>センタク</t>
    </rPh>
    <rPh sb="2" eb="6">
      <t>フテキカショ</t>
    </rPh>
    <rPh sb="7" eb="9">
      <t>ケンサク</t>
    </rPh>
    <phoneticPr fontId="2"/>
  </si>
  <si>
    <t>以下の法律及び書籍に基づき、又は参考にして作成しています。
　・住宅部分の外壁、窓等を通じての熱の損失の防止に関する誘導基準及び一次エネルギー消費量に関する誘導基準
　　　[令和四年十一月七日国土交通省告示第千百六号]
　・建築物省エネ法　木造戸建住宅の仕様基準ガイドブック2023　誘導基準編　４～７地域版　令和 5（2023）年 10 月  第4版発行</t>
    <rPh sb="32" eb="36">
      <t>ジュウタクブブン</t>
    </rPh>
    <rPh sb="37" eb="39">
      <t>ガイヘキ</t>
    </rPh>
    <rPh sb="40" eb="42">
      <t>マドトウ</t>
    </rPh>
    <rPh sb="43" eb="44">
      <t>ツウ</t>
    </rPh>
    <rPh sb="47" eb="48">
      <t>ネツ</t>
    </rPh>
    <rPh sb="49" eb="51">
      <t>ソンシツ</t>
    </rPh>
    <rPh sb="52" eb="54">
      <t>ボウシ</t>
    </rPh>
    <rPh sb="55" eb="56">
      <t>カン</t>
    </rPh>
    <rPh sb="58" eb="60">
      <t>ユウドウ</t>
    </rPh>
    <rPh sb="60" eb="62">
      <t>キジュン</t>
    </rPh>
    <rPh sb="62" eb="63">
      <t>オヨ</t>
    </rPh>
    <rPh sb="64" eb="66">
      <t>イチジ</t>
    </rPh>
    <rPh sb="71" eb="74">
      <t>ショウヒリョウ</t>
    </rPh>
    <rPh sb="75" eb="76">
      <t>カン</t>
    </rPh>
    <rPh sb="78" eb="82">
      <t>ユウドウキジュン</t>
    </rPh>
    <phoneticPr fontId="2"/>
  </si>
  <si>
    <t>◎建設地の地域の区分を確認してください。
◎ 建設地は、都道府県名 及び市区町村名を
　記入してください。</t>
    <phoneticPr fontId="2"/>
  </si>
  <si>
    <t>◎ 断熱する部位と採用する断熱工法によって基準値が異なります。
◎ 断熱する部位とその部位の断熱工法をチェックし、「断熱材の製品名と厚さ」及び「熱抵抗 R」を記入のう
　え、基準適否を確認してください。
◎ １つの部位で複数の断熱工法を採用する場合は、それぞれの工法ごとに基準値を満たす必要があります。
◎ １つの部位に複数の仕様がある場合は、性能が低い仕様（熱抵抗 R が小さい方）について記入してください。
◎ 該当する部位がない場合は、「該当部位なし」にチェックをしてください。</t>
    <phoneticPr fontId="2"/>
  </si>
  <si>
    <r>
      <t>(</t>
    </r>
    <r>
      <rPr>
        <b/>
        <sz val="11"/>
        <color theme="1"/>
        <rFont val="游ゴシック"/>
        <family val="3"/>
        <charset val="128"/>
        <scheme val="minor"/>
      </rPr>
      <t>外気</t>
    </r>
    <r>
      <rPr>
        <sz val="11"/>
        <color theme="1"/>
        <rFont val="游ゴシック"/>
        <family val="2"/>
        <charset val="128"/>
        <scheme val="minor"/>
      </rPr>
      <t>に接する部分)※</t>
    </r>
    <phoneticPr fontId="2"/>
  </si>
  <si>
    <r>
      <t>(</t>
    </r>
    <r>
      <rPr>
        <b/>
        <sz val="8"/>
        <color theme="1"/>
        <rFont val="游ゴシック"/>
        <family val="3"/>
        <charset val="128"/>
        <scheme val="minor"/>
      </rPr>
      <t>その他</t>
    </r>
    <r>
      <rPr>
        <sz val="8"/>
        <color theme="1"/>
        <rFont val="游ゴシック"/>
        <family val="3"/>
        <charset val="128"/>
        <scheme val="minor"/>
      </rPr>
      <t>の部分)※</t>
    </r>
    <rPh sb="3" eb="4">
      <t>タ</t>
    </rPh>
    <rPh sb="5" eb="7">
      <t>ブブン</t>
    </rPh>
    <phoneticPr fontId="2"/>
  </si>
  <si>
    <r>
      <rPr>
        <b/>
        <sz val="8"/>
        <color theme="1"/>
        <rFont val="游ゴシック"/>
        <family val="3"/>
        <charset val="128"/>
        <scheme val="minor"/>
      </rPr>
      <t>註：下記に記載のない設備機器（床暖房など）を設置する場合、このチェックリストは使用できません。
この場合は、省エネルギー消費計算プログラムにより設置の適否を確認してください(省エネ適合性判定)</t>
    </r>
    <r>
      <rPr>
        <b/>
        <sz val="7"/>
        <color theme="1"/>
        <rFont val="游ゴシック"/>
        <family val="3"/>
        <charset val="128"/>
        <scheme val="minor"/>
      </rPr>
      <t xml:space="preserve">
◎ 暖冷房設備は、暖冷房する範囲を選択したのち、各々についていずれかを選択してください。
◎ 暖冷房設備を設置しない場合や入居後に設置する場合、又はまだ機器が決まっていない場合は、不適合となります。</t>
    </r>
    <phoneticPr fontId="2"/>
  </si>
  <si>
    <t>もの</t>
    <phoneticPr fontId="2"/>
  </si>
  <si>
    <t>ダクト式第一種換気設備で、ダクト内径が 75mm 以上で、かつ DC モーター(直流)の</t>
    <phoneticPr fontId="2"/>
  </si>
  <si>
    <t>かつDC モーター（直流）のもの</t>
    <phoneticPr fontId="2"/>
  </si>
  <si>
    <t>ダクト式第一種換気設備で、ダクト内径が 75mm 以上、有効換気量率 が 0.8 以上で、</t>
    <phoneticPr fontId="2"/>
  </si>
  <si>
    <t>作成日：</t>
    <rPh sb="0" eb="3">
      <t>サクセイビ</t>
    </rPh>
    <phoneticPr fontId="2"/>
  </si>
  <si>
    <t>比消費電力が0.3W/(㎥/ｈ)以下の換気設備</t>
    <rPh sb="0" eb="1">
      <t>ヒ</t>
    </rPh>
    <rPh sb="1" eb="3">
      <t>ショウヒ</t>
    </rPh>
    <rPh sb="3" eb="5">
      <t>デンリョク</t>
    </rPh>
    <rPh sb="16" eb="18">
      <t>イカ</t>
    </rPh>
    <rPh sb="19" eb="21">
      <t>カンキ</t>
    </rPh>
    <rPh sb="21" eb="23">
      <t>セツビ</t>
    </rPh>
    <phoneticPr fontId="2"/>
  </si>
  <si>
    <t>(熱交換換気設備を採用する場合にあっては、比消費電力を有効換気量率で除した値)</t>
    <phoneticPr fontId="2"/>
  </si>
  <si>
    <t>ver2.35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</si>
</sst>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42">
    <font>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1"/>
      <name val="游ゴシック"/>
      <family val="3"/>
      <charset val="128"/>
      <scheme val="minor"/>
    </font>
    <font>
      <sz val="7"/>
      <color rgb="FF242021"/>
      <name val="PUDShinGoNTPr6N-Regular-Identit"/>
      <family val="2"/>
    </font>
    <font>
      <sz val="7"/>
      <color rgb="FF242021"/>
      <name val="ＭＳ Ｐゴシック"/>
      <family val="3"/>
      <charset val="128"/>
    </font>
    <font>
      <sz val="7"/>
      <color rgb="FF242021"/>
      <name val="PUDShinGoNTPr6N-Regular-Identit"/>
      <family val="3"/>
      <charset val="128"/>
    </font>
    <font>
      <sz val="9"/>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b/>
      <sz val="14"/>
      <color theme="0"/>
      <name val="游ゴシック"/>
      <family val="3"/>
      <charset val="128"/>
      <scheme val="minor"/>
    </font>
    <font>
      <sz val="6"/>
      <color theme="1"/>
      <name val="游ゴシック"/>
      <family val="2"/>
      <charset val="128"/>
      <scheme val="minor"/>
    </font>
    <font>
      <sz val="22"/>
      <color theme="1"/>
      <name val="游ゴシック"/>
      <family val="2"/>
      <charset val="128"/>
      <scheme val="minor"/>
    </font>
    <font>
      <sz val="22"/>
      <color theme="1"/>
      <name val="游ゴシック"/>
      <family val="3"/>
      <charset val="128"/>
      <scheme val="minor"/>
    </font>
    <font>
      <sz val="6"/>
      <color theme="1"/>
      <name val="游ゴシック"/>
      <family val="3"/>
      <charset val="128"/>
      <scheme val="minor"/>
    </font>
    <font>
      <b/>
      <sz val="9"/>
      <color theme="1"/>
      <name val="游ゴシック"/>
      <family val="3"/>
      <charset val="128"/>
      <scheme val="minor"/>
    </font>
    <font>
      <b/>
      <sz val="12"/>
      <color theme="1"/>
      <name val="游ゴシック"/>
      <family val="3"/>
      <charset val="128"/>
      <scheme val="minor"/>
    </font>
    <font>
      <b/>
      <sz val="18"/>
      <color theme="1"/>
      <name val="游ゴシック"/>
      <family val="3"/>
      <charset val="128"/>
      <scheme val="minor"/>
    </font>
    <font>
      <b/>
      <sz val="9"/>
      <color rgb="FFFF0000"/>
      <name val="游ゴシック"/>
      <family val="3"/>
      <charset val="128"/>
      <scheme val="minor"/>
    </font>
    <font>
      <sz val="11"/>
      <color rgb="FFFF0000"/>
      <name val="游ゴシック"/>
      <family val="2"/>
      <charset val="128"/>
      <scheme val="minor"/>
    </font>
    <font>
      <b/>
      <sz val="14"/>
      <color theme="1"/>
      <name val="游ゴシック"/>
      <family val="3"/>
      <charset val="128"/>
      <scheme val="minor"/>
    </font>
    <font>
      <b/>
      <sz val="6"/>
      <color theme="1"/>
      <name val="游ゴシック"/>
      <family val="3"/>
      <charset val="128"/>
      <scheme val="minor"/>
    </font>
    <font>
      <b/>
      <sz val="8"/>
      <color theme="1"/>
      <name val="游ゴシック"/>
      <family val="3"/>
      <charset val="128"/>
      <scheme val="minor"/>
    </font>
    <font>
      <b/>
      <sz val="10"/>
      <color theme="1"/>
      <name val="游ゴシック"/>
      <family val="3"/>
      <charset val="128"/>
      <scheme val="minor"/>
    </font>
    <font>
      <b/>
      <sz val="5"/>
      <color theme="0"/>
      <name val="游ゴシック"/>
      <family val="3"/>
      <charset val="128"/>
      <scheme val="minor"/>
    </font>
    <font>
      <b/>
      <sz val="11"/>
      <color theme="0"/>
      <name val="游ゴシック"/>
      <family val="3"/>
      <charset val="128"/>
      <scheme val="minor"/>
    </font>
    <font>
      <b/>
      <sz val="10"/>
      <color theme="0"/>
      <name val="游ゴシック"/>
      <family val="3"/>
      <charset val="128"/>
      <scheme val="minor"/>
    </font>
    <font>
      <b/>
      <sz val="8"/>
      <color theme="0"/>
      <name val="游ゴシック"/>
      <family val="3"/>
      <charset val="128"/>
      <scheme val="minor"/>
    </font>
    <font>
      <b/>
      <sz val="7"/>
      <color theme="1"/>
      <name val="游ゴシック"/>
      <family val="3"/>
      <charset val="128"/>
      <scheme val="minor"/>
    </font>
    <font>
      <b/>
      <sz val="9"/>
      <color theme="0"/>
      <name val="游ゴシック"/>
      <family val="3"/>
      <charset val="128"/>
      <scheme val="minor"/>
    </font>
    <font>
      <b/>
      <sz val="6"/>
      <color theme="0"/>
      <name val="游ゴシック"/>
      <family val="3"/>
      <charset val="128"/>
      <scheme val="minor"/>
    </font>
    <font>
      <b/>
      <sz val="20"/>
      <color theme="1"/>
      <name val="游ゴシック"/>
      <family val="3"/>
      <charset val="128"/>
      <scheme val="minor"/>
    </font>
    <font>
      <sz val="9"/>
      <color indexed="81"/>
      <name val="MS P ゴシック"/>
      <family val="3"/>
      <charset val="128"/>
    </font>
    <font>
      <b/>
      <sz val="9"/>
      <color indexed="81"/>
      <name val="MS P ゴシック"/>
      <family val="3"/>
      <charset val="128"/>
    </font>
    <font>
      <b/>
      <sz val="10"/>
      <color rgb="FFFF0000"/>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b/>
      <sz val="11"/>
      <color rgb="FFFF0000"/>
      <name val="游ゴシック"/>
      <family val="3"/>
      <charset val="128"/>
      <scheme val="minor"/>
    </font>
    <font>
      <b/>
      <sz val="8"/>
      <color rgb="FFFF0000"/>
      <name val="游ゴシック"/>
      <family val="3"/>
      <charset val="128"/>
      <scheme val="minor"/>
    </font>
  </fonts>
  <fills count="7">
    <fill>
      <patternFill patternType="none"/>
    </fill>
    <fill>
      <patternFill patternType="gray125"/>
    </fill>
    <fill>
      <patternFill patternType="solid">
        <fgColor theme="1"/>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rgb="FFFFE699"/>
        <bgColor indexed="64"/>
      </patternFill>
    </fill>
  </fills>
  <borders count="10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style="thin">
        <color theme="0"/>
      </left>
      <right style="thin">
        <color theme="0"/>
      </right>
      <top style="thin">
        <color theme="0"/>
      </top>
      <bottom style="thin">
        <color theme="0"/>
      </bottom>
      <diagonal/>
    </border>
    <border>
      <left style="dotted">
        <color auto="1"/>
      </left>
      <right/>
      <top style="thin">
        <color auto="1"/>
      </top>
      <bottom/>
      <diagonal/>
    </border>
    <border>
      <left style="dotted">
        <color auto="1"/>
      </left>
      <right/>
      <top/>
      <bottom style="thin">
        <color auto="1"/>
      </bottom>
      <diagonal/>
    </border>
    <border>
      <left/>
      <right style="dotted">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style="dotted">
        <color auto="1"/>
      </right>
      <top/>
      <bottom style="hair">
        <color auto="1"/>
      </bottom>
      <diagonal/>
    </border>
    <border>
      <left style="dotted">
        <color auto="1"/>
      </left>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dotted">
        <color auto="1"/>
      </right>
      <top style="hair">
        <color auto="1"/>
      </top>
      <bottom style="hair">
        <color auto="1"/>
      </bottom>
      <diagonal/>
    </border>
    <border>
      <left style="dotted">
        <color auto="1"/>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dotted">
        <color auto="1"/>
      </right>
      <top style="hair">
        <color auto="1"/>
      </top>
      <bottom style="thin">
        <color auto="1"/>
      </bottom>
      <diagonal/>
    </border>
    <border>
      <left style="dotted">
        <color auto="1"/>
      </left>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dotted">
        <color auto="1"/>
      </left>
      <right/>
      <top style="thin">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style="dotted">
        <color auto="1"/>
      </right>
      <top style="hair">
        <color auto="1"/>
      </top>
      <bottom/>
      <diagonal/>
    </border>
    <border>
      <left style="dotted">
        <color auto="1"/>
      </left>
      <right/>
      <top style="hair">
        <color auto="1"/>
      </top>
      <bottom/>
      <diagonal/>
    </border>
    <border>
      <left style="dotted">
        <color auto="1"/>
      </left>
      <right style="dotted">
        <color auto="1"/>
      </right>
      <top style="thin">
        <color auto="1"/>
      </top>
      <bottom/>
      <diagonal/>
    </border>
    <border>
      <left style="dotted">
        <color auto="1"/>
      </left>
      <right style="dotted">
        <color auto="1"/>
      </right>
      <top/>
      <bottom/>
      <diagonal/>
    </border>
    <border>
      <left style="dotted">
        <color auto="1"/>
      </left>
      <right style="dotted">
        <color auto="1"/>
      </right>
      <top/>
      <bottom style="thin">
        <color auto="1"/>
      </bottom>
      <diagonal/>
    </border>
    <border diagonalUp="1">
      <left style="thin">
        <color auto="1"/>
      </left>
      <right style="dotted">
        <color auto="1"/>
      </right>
      <top style="thin">
        <color auto="1"/>
      </top>
      <bottom/>
      <diagonal style="hair">
        <color auto="1"/>
      </diagonal>
    </border>
    <border diagonalUp="1">
      <left style="thin">
        <color auto="1"/>
      </left>
      <right style="dotted">
        <color auto="1"/>
      </right>
      <top/>
      <bottom/>
      <diagonal style="hair">
        <color auto="1"/>
      </diagonal>
    </border>
    <border diagonalUp="1">
      <left style="thin">
        <color auto="1"/>
      </left>
      <right style="dotted">
        <color auto="1"/>
      </right>
      <top/>
      <bottom style="thin">
        <color auto="1"/>
      </bottom>
      <diagonal style="hair">
        <color auto="1"/>
      </diagonal>
    </border>
    <border>
      <left style="thin">
        <color indexed="64"/>
      </left>
      <right style="thin">
        <color indexed="64"/>
      </right>
      <top style="thin">
        <color indexed="64"/>
      </top>
      <bottom style="thin">
        <color indexed="64"/>
      </bottom>
      <diagonal/>
    </border>
    <border diagonalUp="1">
      <left/>
      <right/>
      <top/>
      <bottom/>
      <diagonal style="thin">
        <color auto="1"/>
      </diagonal>
    </border>
    <border diagonalUp="1">
      <left style="thin">
        <color indexed="64"/>
      </left>
      <right style="thin">
        <color indexed="64"/>
      </right>
      <top style="thin">
        <color indexed="64"/>
      </top>
      <bottom style="thin">
        <color indexed="64"/>
      </bottom>
      <diagonal style="thin">
        <color auto="1"/>
      </diagonal>
    </border>
    <border diagonalUp="1">
      <left style="thin">
        <color indexed="64"/>
      </left>
      <right/>
      <top style="thin">
        <color indexed="64"/>
      </top>
      <bottom/>
      <diagonal style="thin">
        <color auto="1"/>
      </diagonal>
    </border>
    <border diagonalUp="1">
      <left style="thin">
        <color indexed="64"/>
      </left>
      <right/>
      <top/>
      <bottom/>
      <diagonal style="thin">
        <color auto="1"/>
      </diagonal>
    </border>
    <border diagonalUp="1">
      <left style="thin">
        <color indexed="64"/>
      </left>
      <right/>
      <top/>
      <bottom style="thin">
        <color indexed="64"/>
      </bottom>
      <diagonal style="thin">
        <color auto="1"/>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left>
      <right/>
      <top style="thin">
        <color theme="0"/>
      </top>
      <bottom style="thin">
        <color theme="0"/>
      </bottom>
      <diagonal/>
    </border>
    <border diagonalUp="1">
      <left/>
      <right/>
      <top style="thin">
        <color auto="1"/>
      </top>
      <bottom/>
      <diagonal style="thin">
        <color auto="1"/>
      </diagonal>
    </border>
    <border>
      <left style="thin">
        <color indexed="64"/>
      </left>
      <right style="dotted">
        <color auto="1"/>
      </right>
      <top style="thin">
        <color indexed="64"/>
      </top>
      <bottom/>
      <diagonal/>
    </border>
    <border>
      <left style="thin">
        <color indexed="64"/>
      </left>
      <right style="dotted">
        <color auto="1"/>
      </right>
      <top/>
      <bottom/>
      <diagonal/>
    </border>
    <border>
      <left style="thin">
        <color indexed="64"/>
      </left>
      <right style="dotted">
        <color auto="1"/>
      </right>
      <top/>
      <bottom style="thin">
        <color indexed="64"/>
      </bottom>
      <diagonal/>
    </border>
    <border>
      <left style="thin">
        <color indexed="64"/>
      </left>
      <right/>
      <top style="thin">
        <color indexed="64"/>
      </top>
      <bottom style="thin">
        <color indexed="64"/>
      </bottom>
      <diagonal/>
    </border>
    <border diagonalUp="1">
      <left/>
      <right style="thin">
        <color indexed="64"/>
      </right>
      <top style="thin">
        <color indexed="64"/>
      </top>
      <bottom/>
      <diagonal style="thin">
        <color auto="1"/>
      </diagonal>
    </border>
    <border diagonalUp="1">
      <left/>
      <right style="thin">
        <color indexed="64"/>
      </right>
      <top/>
      <bottom/>
      <diagonal style="thin">
        <color auto="1"/>
      </diagonal>
    </border>
    <border>
      <left style="thin">
        <color indexed="64"/>
      </left>
      <right style="thin">
        <color indexed="64"/>
      </right>
      <top/>
      <bottom style="thin">
        <color indexed="64"/>
      </bottom>
      <diagonal/>
    </border>
    <border diagonalUp="1">
      <left/>
      <right/>
      <top/>
      <bottom style="thin">
        <color indexed="64"/>
      </bottom>
      <diagonal style="thin">
        <color auto="1"/>
      </diagonal>
    </border>
    <border diagonalUp="1">
      <left/>
      <right style="thin">
        <color indexed="64"/>
      </right>
      <top/>
      <bottom style="thin">
        <color indexed="64"/>
      </bottom>
      <diagonal style="thin">
        <color auto="1"/>
      </diagonal>
    </border>
    <border diagonalUp="1">
      <left style="thin">
        <color indexed="64"/>
      </left>
      <right style="dotted">
        <color auto="1"/>
      </right>
      <top style="thin">
        <color indexed="64"/>
      </top>
      <bottom/>
      <diagonal style="thin">
        <color indexed="64"/>
      </diagonal>
    </border>
    <border diagonalUp="1">
      <left style="thin">
        <color indexed="64"/>
      </left>
      <right style="dotted">
        <color auto="1"/>
      </right>
      <top/>
      <bottom/>
      <diagonal style="thin">
        <color indexed="64"/>
      </diagonal>
    </border>
    <border diagonalUp="1">
      <left style="thin">
        <color indexed="64"/>
      </left>
      <right style="dotted">
        <color auto="1"/>
      </right>
      <top/>
      <bottom style="thin">
        <color indexed="64"/>
      </bottom>
      <diagonal style="thin">
        <color indexed="64"/>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theme="0"/>
      </left>
      <right style="thin">
        <color theme="0"/>
      </right>
      <top style="thin">
        <color theme="0"/>
      </top>
      <bottom style="thin">
        <color auto="1"/>
      </bottom>
      <diagonal/>
    </border>
    <border>
      <left style="thin">
        <color theme="0"/>
      </left>
      <right/>
      <top style="thin">
        <color theme="0"/>
      </top>
      <bottom style="thin">
        <color auto="1"/>
      </bottom>
      <diagonal/>
    </border>
    <border>
      <left style="thin">
        <color theme="0"/>
      </left>
      <right style="thin">
        <color auto="1"/>
      </right>
      <top style="thin">
        <color theme="0"/>
      </top>
      <bottom style="thin">
        <color auto="1"/>
      </bottom>
      <diagonal/>
    </border>
    <border>
      <left style="thin">
        <color theme="0"/>
      </left>
      <right style="thin">
        <color auto="1"/>
      </right>
      <top style="thin">
        <color theme="0"/>
      </top>
      <bottom style="thin">
        <color theme="0"/>
      </bottom>
      <diagonal/>
    </border>
    <border>
      <left style="thin">
        <color auto="1"/>
      </left>
      <right style="thin">
        <color theme="0"/>
      </right>
      <top style="thin">
        <color theme="0"/>
      </top>
      <bottom style="thin">
        <color theme="0"/>
      </bottom>
      <diagonal/>
    </border>
    <border>
      <left style="thin">
        <color auto="1"/>
      </left>
      <right style="thin">
        <color theme="0"/>
      </right>
      <top style="thin">
        <color theme="0"/>
      </top>
      <bottom style="thin">
        <color auto="1"/>
      </bottom>
      <diagonal/>
    </border>
    <border>
      <left style="thin">
        <color auto="1"/>
      </left>
      <right/>
      <top/>
      <bottom style="medium">
        <color auto="1"/>
      </bottom>
      <diagonal/>
    </border>
    <border>
      <left/>
      <right/>
      <top/>
      <bottom style="thin">
        <color theme="0"/>
      </bottom>
      <diagonal/>
    </border>
    <border>
      <left/>
      <right style="thin">
        <color auto="1"/>
      </right>
      <top/>
      <bottom style="thin">
        <color theme="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auto="1"/>
      </right>
      <top style="thin">
        <color auto="1"/>
      </top>
      <bottom style="hair">
        <color auto="1"/>
      </bottom>
      <diagonal/>
    </border>
  </borders>
  <cellStyleXfs count="1">
    <xf numFmtId="0" fontId="0" fillId="0" borderId="0">
      <alignment vertical="center"/>
    </xf>
  </cellStyleXfs>
  <cellXfs count="513">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6" fillId="0" borderId="0" xfId="0" applyFont="1">
      <alignment vertical="center"/>
    </xf>
    <xf numFmtId="0" fontId="0" fillId="3" borderId="0" xfId="0" applyFill="1">
      <alignment vertical="center"/>
    </xf>
    <xf numFmtId="0" fontId="7" fillId="3" borderId="2" xfId="0" applyFont="1" applyFill="1" applyBorder="1">
      <alignment vertical="center"/>
    </xf>
    <xf numFmtId="0" fontId="7" fillId="3" borderId="5" xfId="0" applyFont="1" applyFill="1" applyBorder="1">
      <alignment vertical="center"/>
    </xf>
    <xf numFmtId="0" fontId="3" fillId="3" borderId="2" xfId="0" applyFont="1" applyFill="1" applyBorder="1">
      <alignment vertical="center"/>
    </xf>
    <xf numFmtId="0" fontId="0" fillId="3" borderId="2" xfId="0" applyFill="1" applyBorder="1">
      <alignment vertical="center"/>
    </xf>
    <xf numFmtId="0" fontId="12" fillId="3" borderId="0" xfId="0" applyFont="1" applyFill="1" applyAlignment="1">
      <alignment vertical="top"/>
    </xf>
    <xf numFmtId="0" fontId="15" fillId="3" borderId="0" xfId="0" applyFont="1" applyFill="1" applyAlignment="1">
      <alignment vertical="top" wrapText="1"/>
    </xf>
    <xf numFmtId="0" fontId="7" fillId="3" borderId="0" xfId="0" applyFont="1" applyFill="1">
      <alignment vertical="center"/>
    </xf>
    <xf numFmtId="0" fontId="0" fillId="3" borderId="5" xfId="0" applyFill="1" applyBorder="1">
      <alignment vertical="center"/>
    </xf>
    <xf numFmtId="0" fontId="7" fillId="3" borderId="0" xfId="0" applyFont="1" applyFill="1" applyAlignment="1">
      <alignment vertical="center" wrapText="1"/>
    </xf>
    <xf numFmtId="0" fontId="6" fillId="3" borderId="0" xfId="0" applyFont="1" applyFill="1">
      <alignment vertical="center"/>
    </xf>
    <xf numFmtId="0" fontId="0" fillId="3" borderId="0" xfId="0" applyFill="1" applyProtection="1">
      <alignment vertical="center"/>
      <protection locked="0"/>
    </xf>
    <xf numFmtId="0" fontId="0" fillId="3" borderId="1" xfId="0" applyFill="1" applyBorder="1">
      <alignment vertical="center"/>
    </xf>
    <xf numFmtId="0" fontId="0" fillId="3" borderId="3" xfId="0" applyFill="1" applyBorder="1">
      <alignment vertical="center"/>
    </xf>
    <xf numFmtId="0" fontId="0" fillId="3" borderId="8" xfId="0" applyFill="1" applyBorder="1">
      <alignment vertical="center"/>
    </xf>
    <xf numFmtId="0" fontId="0" fillId="3" borderId="7" xfId="0" applyFill="1" applyBorder="1">
      <alignment vertical="center"/>
    </xf>
    <xf numFmtId="0" fontId="0" fillId="3" borderId="4" xfId="0" applyFill="1" applyBorder="1">
      <alignment vertical="center"/>
    </xf>
    <xf numFmtId="0" fontId="8" fillId="3" borderId="5" xfId="0" applyFont="1" applyFill="1" applyBorder="1">
      <alignment vertical="center"/>
    </xf>
    <xf numFmtId="0" fontId="0" fillId="3" borderId="6" xfId="0" applyFill="1" applyBorder="1">
      <alignment vertical="center"/>
    </xf>
    <xf numFmtId="0" fontId="0" fillId="3" borderId="1" xfId="0" applyFill="1" applyBorder="1" applyAlignment="1">
      <alignment horizontal="center" vertical="center"/>
    </xf>
    <xf numFmtId="0" fontId="0" fillId="3" borderId="8" xfId="0" applyFill="1" applyBorder="1" applyAlignment="1">
      <alignment horizontal="center" vertical="center"/>
    </xf>
    <xf numFmtId="0" fontId="0" fillId="3" borderId="4" xfId="0" applyFill="1" applyBorder="1" applyAlignment="1">
      <alignment horizontal="center" vertical="center"/>
    </xf>
    <xf numFmtId="0" fontId="10" fillId="3" borderId="2" xfId="0" applyFont="1" applyFill="1" applyBorder="1">
      <alignment vertical="center"/>
    </xf>
    <xf numFmtId="0" fontId="10" fillId="3" borderId="10" xfId="0" applyFont="1" applyFill="1" applyBorder="1">
      <alignment vertical="center"/>
    </xf>
    <xf numFmtId="0" fontId="3" fillId="3" borderId="1" xfId="0" applyFont="1" applyFill="1" applyBorder="1">
      <alignment vertical="center"/>
    </xf>
    <xf numFmtId="0" fontId="10" fillId="3" borderId="3" xfId="0" applyFont="1" applyFill="1" applyBorder="1" applyAlignment="1">
      <alignment horizontal="right" vertical="center"/>
    </xf>
    <xf numFmtId="0" fontId="0" fillId="5" borderId="18" xfId="0" applyFill="1" applyBorder="1" applyAlignment="1">
      <alignment horizontal="center" vertical="center"/>
    </xf>
    <xf numFmtId="0" fontId="8" fillId="5" borderId="19" xfId="0" applyFont="1" applyFill="1" applyBorder="1">
      <alignment vertical="center"/>
    </xf>
    <xf numFmtId="0" fontId="0" fillId="5" borderId="19" xfId="0" applyFill="1" applyBorder="1">
      <alignment vertical="center"/>
    </xf>
    <xf numFmtId="0" fontId="0" fillId="5" borderId="23" xfId="0" applyFill="1" applyBorder="1" applyAlignment="1">
      <alignment horizontal="center" vertical="center"/>
    </xf>
    <xf numFmtId="0" fontId="8" fillId="5" borderId="24" xfId="0" applyFont="1" applyFill="1" applyBorder="1">
      <alignment vertical="center"/>
    </xf>
    <xf numFmtId="0" fontId="0" fillId="5" borderId="24" xfId="0" applyFill="1" applyBorder="1">
      <alignment vertical="center"/>
    </xf>
    <xf numFmtId="0" fontId="7" fillId="5" borderId="19" xfId="0" applyFont="1" applyFill="1" applyBorder="1">
      <alignment vertical="center"/>
    </xf>
    <xf numFmtId="0" fontId="10" fillId="3" borderId="29" xfId="0" applyFont="1" applyFill="1" applyBorder="1">
      <alignment vertical="center"/>
    </xf>
    <xf numFmtId="0" fontId="10" fillId="3" borderId="31" xfId="0" applyFont="1" applyFill="1" applyBorder="1">
      <alignment vertical="center"/>
    </xf>
    <xf numFmtId="0" fontId="10" fillId="3" borderId="30" xfId="0" applyFont="1" applyFill="1" applyBorder="1" applyAlignment="1">
      <alignment horizontal="right" vertical="center"/>
    </xf>
    <xf numFmtId="0" fontId="3" fillId="3" borderId="28" xfId="0" applyFont="1" applyFill="1" applyBorder="1">
      <alignment vertical="center"/>
    </xf>
    <xf numFmtId="0" fontId="0" fillId="3" borderId="29" xfId="0" applyFill="1" applyBorder="1">
      <alignment vertical="center"/>
    </xf>
    <xf numFmtId="0" fontId="0" fillId="3" borderId="18" xfId="0" applyFill="1" applyBorder="1" applyAlignment="1">
      <alignment horizontal="center" vertical="center"/>
    </xf>
    <xf numFmtId="0" fontId="7" fillId="3" borderId="19" xfId="0" applyFont="1" applyFill="1" applyBorder="1">
      <alignment vertical="center"/>
    </xf>
    <xf numFmtId="0" fontId="0" fillId="3" borderId="19" xfId="0" applyFill="1" applyBorder="1">
      <alignment vertical="center"/>
    </xf>
    <xf numFmtId="0" fontId="8" fillId="3" borderId="19" xfId="0" applyFont="1" applyFill="1" applyBorder="1">
      <alignment vertical="center"/>
    </xf>
    <xf numFmtId="0" fontId="0" fillId="3" borderId="23" xfId="0" applyFill="1" applyBorder="1" applyAlignment="1">
      <alignment horizontal="center" vertical="center"/>
    </xf>
    <xf numFmtId="0" fontId="8" fillId="3" borderId="24" xfId="0" applyFont="1" applyFill="1" applyBorder="1">
      <alignment vertical="center"/>
    </xf>
    <xf numFmtId="0" fontId="0" fillId="3" borderId="24" xfId="0" applyFill="1" applyBorder="1">
      <alignment vertical="center"/>
    </xf>
    <xf numFmtId="0" fontId="0" fillId="3" borderId="28" xfId="0" applyFill="1" applyBorder="1" applyAlignment="1">
      <alignment horizontal="center" vertical="center"/>
    </xf>
    <xf numFmtId="0" fontId="8" fillId="3" borderId="29" xfId="0" applyFont="1" applyFill="1" applyBorder="1">
      <alignment vertical="center"/>
    </xf>
    <xf numFmtId="0" fontId="0" fillId="3" borderId="32" xfId="0" applyFill="1" applyBorder="1" applyAlignment="1">
      <alignment horizontal="center" vertical="center"/>
    </xf>
    <xf numFmtId="0" fontId="7" fillId="3" borderId="33" xfId="0" applyFont="1" applyFill="1" applyBorder="1">
      <alignment vertical="center"/>
    </xf>
    <xf numFmtId="0" fontId="0" fillId="3" borderId="33" xfId="0" applyFill="1" applyBorder="1">
      <alignment vertical="center"/>
    </xf>
    <xf numFmtId="49" fontId="0" fillId="5" borderId="23" xfId="0" applyNumberFormat="1" applyFill="1" applyBorder="1" applyAlignment="1">
      <alignment vertical="top" wrapText="1"/>
    </xf>
    <xf numFmtId="49" fontId="0" fillId="5" borderId="24" xfId="0" applyNumberFormat="1" applyFill="1" applyBorder="1" applyAlignment="1">
      <alignment vertical="top" wrapText="1"/>
    </xf>
    <xf numFmtId="49" fontId="0" fillId="5" borderId="26" xfId="0" applyNumberFormat="1" applyFill="1" applyBorder="1" applyAlignment="1">
      <alignment vertical="top" wrapText="1"/>
    </xf>
    <xf numFmtId="0" fontId="0" fillId="3" borderId="13" xfId="0" applyFill="1" applyBorder="1" applyAlignment="1">
      <alignment horizontal="center" vertical="center"/>
    </xf>
    <xf numFmtId="0" fontId="8" fillId="3" borderId="14" xfId="0" applyFont="1" applyFill="1" applyBorder="1">
      <alignment vertical="center"/>
    </xf>
    <xf numFmtId="0" fontId="0" fillId="3" borderId="14" xfId="0" applyFill="1" applyBorder="1">
      <alignment vertical="center"/>
    </xf>
    <xf numFmtId="0" fontId="0" fillId="4" borderId="37" xfId="0" applyFill="1" applyBorder="1">
      <alignment vertical="center"/>
    </xf>
    <xf numFmtId="0" fontId="0" fillId="4" borderId="38" xfId="0" applyFill="1" applyBorder="1">
      <alignment vertical="center"/>
    </xf>
    <xf numFmtId="0" fontId="0" fillId="4" borderId="39" xfId="0" applyFill="1" applyBorder="1">
      <alignment vertical="center"/>
    </xf>
    <xf numFmtId="0" fontId="0" fillId="4" borderId="38" xfId="0" applyFill="1" applyBorder="1" applyAlignment="1">
      <alignment horizontal="center" vertical="center"/>
    </xf>
    <xf numFmtId="0" fontId="0" fillId="3" borderId="0" xfId="0" applyFill="1" applyAlignment="1">
      <alignment horizontal="center" vertical="center"/>
    </xf>
    <xf numFmtId="0" fontId="21" fillId="3" borderId="0" xfId="0" applyFont="1" applyFill="1">
      <alignment vertical="center"/>
    </xf>
    <xf numFmtId="0" fontId="17" fillId="3" borderId="0" xfId="0" applyFont="1" applyFill="1">
      <alignment vertical="center"/>
    </xf>
    <xf numFmtId="0" fontId="16" fillId="3" borderId="0" xfId="0" applyFont="1" applyFill="1">
      <alignment vertical="center"/>
    </xf>
    <xf numFmtId="0" fontId="3" fillId="3" borderId="0" xfId="0" applyFont="1" applyFill="1" applyAlignment="1">
      <alignment horizontal="center" vertical="center"/>
    </xf>
    <xf numFmtId="0" fontId="3" fillId="3" borderId="0" xfId="0" applyFont="1" applyFill="1">
      <alignment vertical="center"/>
    </xf>
    <xf numFmtId="0" fontId="0" fillId="6" borderId="37" xfId="0" applyFill="1" applyBorder="1">
      <alignmen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6" borderId="38" xfId="0" applyFill="1" applyBorder="1">
      <alignment vertical="center"/>
    </xf>
    <xf numFmtId="0" fontId="0" fillId="6" borderId="39" xfId="0" applyFill="1" applyBorder="1">
      <alignment vertical="center"/>
    </xf>
    <xf numFmtId="0" fontId="3" fillId="3" borderId="1" xfId="0" applyFont="1" applyFill="1" applyBorder="1" applyAlignment="1">
      <alignment horizontal="center" vertical="center"/>
    </xf>
    <xf numFmtId="0" fontId="3" fillId="3" borderId="7" xfId="0" applyFont="1" applyFill="1" applyBorder="1" applyAlignment="1">
      <alignment vertical="center" shrinkToFit="1"/>
    </xf>
    <xf numFmtId="176" fontId="3" fillId="5" borderId="20" xfId="0" applyNumberFormat="1" applyFont="1" applyFill="1" applyBorder="1" applyAlignment="1">
      <alignment vertical="center" shrinkToFit="1"/>
    </xf>
    <xf numFmtId="176" fontId="3" fillId="5" borderId="25" xfId="0" applyNumberFormat="1" applyFont="1" applyFill="1" applyBorder="1" applyAlignment="1">
      <alignment vertical="center" shrinkToFit="1"/>
    </xf>
    <xf numFmtId="176" fontId="3" fillId="3" borderId="20" xfId="0" applyNumberFormat="1" applyFont="1" applyFill="1" applyBorder="1" applyAlignment="1">
      <alignment vertical="center" shrinkToFit="1"/>
    </xf>
    <xf numFmtId="176" fontId="3" fillId="3" borderId="25" xfId="0" applyNumberFormat="1" applyFont="1" applyFill="1" applyBorder="1" applyAlignment="1">
      <alignment vertical="center" shrinkToFit="1"/>
    </xf>
    <xf numFmtId="176" fontId="3" fillId="3" borderId="7" xfId="0" applyNumberFormat="1" applyFont="1" applyFill="1" applyBorder="1" applyAlignment="1">
      <alignment vertical="center" shrinkToFit="1"/>
    </xf>
    <xf numFmtId="176" fontId="3" fillId="3" borderId="6" xfId="0" applyNumberFormat="1" applyFont="1" applyFill="1" applyBorder="1" applyAlignment="1">
      <alignment vertical="center" shrinkToFit="1"/>
    </xf>
    <xf numFmtId="176" fontId="3" fillId="3" borderId="34" xfId="0" applyNumberFormat="1" applyFont="1" applyFill="1" applyBorder="1" applyAlignment="1">
      <alignment vertical="center" shrinkToFit="1"/>
    </xf>
    <xf numFmtId="176" fontId="3" fillId="3" borderId="15" xfId="0" applyNumberFormat="1" applyFont="1" applyFill="1" applyBorder="1" applyAlignment="1">
      <alignment vertical="center" shrinkToFit="1"/>
    </xf>
    <xf numFmtId="0" fontId="3" fillId="3" borderId="6" xfId="0" applyFont="1" applyFill="1" applyBorder="1" applyAlignment="1">
      <alignment vertical="center" shrinkToFit="1"/>
    </xf>
    <xf numFmtId="0" fontId="0" fillId="3" borderId="53" xfId="0" applyFill="1" applyBorder="1">
      <alignment vertical="center"/>
    </xf>
    <xf numFmtId="0" fontId="0" fillId="3" borderId="54" xfId="0" applyFill="1" applyBorder="1">
      <alignment vertical="center"/>
    </xf>
    <xf numFmtId="0" fontId="0" fillId="3" borderId="55" xfId="0" applyFill="1" applyBorder="1">
      <alignment vertical="center"/>
    </xf>
    <xf numFmtId="0" fontId="0" fillId="3" borderId="66" xfId="0" applyFill="1" applyBorder="1">
      <alignment vertical="center"/>
    </xf>
    <xf numFmtId="0" fontId="0" fillId="3" borderId="66" xfId="0" applyFill="1" applyBorder="1" applyAlignment="1">
      <alignment horizontal="center" vertical="center"/>
    </xf>
    <xf numFmtId="0" fontId="23" fillId="3" borderId="66" xfId="0" applyFont="1" applyFill="1" applyBorder="1">
      <alignment vertical="center"/>
    </xf>
    <xf numFmtId="0" fontId="0" fillId="3" borderId="67" xfId="0" applyFill="1" applyBorder="1">
      <alignment vertical="center"/>
    </xf>
    <xf numFmtId="0" fontId="23" fillId="3" borderId="0" xfId="0" applyFont="1" applyFill="1">
      <alignment vertical="center"/>
    </xf>
    <xf numFmtId="0" fontId="23" fillId="3" borderId="5" xfId="0" applyFont="1" applyFill="1" applyBorder="1">
      <alignment vertical="center"/>
    </xf>
    <xf numFmtId="0" fontId="17" fillId="3" borderId="0" xfId="0" applyFont="1" applyFill="1" applyAlignment="1">
      <alignment vertical="top" wrapText="1"/>
    </xf>
    <xf numFmtId="0" fontId="17" fillId="3" borderId="2" xfId="0" applyFont="1" applyFill="1" applyBorder="1" applyAlignment="1">
      <alignment vertical="top" wrapText="1"/>
    </xf>
    <xf numFmtId="0" fontId="23" fillId="3" borderId="66" xfId="0" applyFont="1" applyFill="1" applyBorder="1" applyAlignment="1">
      <alignment vertical="top" wrapText="1"/>
    </xf>
    <xf numFmtId="0" fontId="23" fillId="3" borderId="0" xfId="0" applyFont="1" applyFill="1" applyAlignment="1">
      <alignment vertical="top" wrapText="1"/>
    </xf>
    <xf numFmtId="0" fontId="0" fillId="3" borderId="65" xfId="0" applyFill="1" applyBorder="1">
      <alignment vertical="center"/>
    </xf>
    <xf numFmtId="0" fontId="16" fillId="3" borderId="2" xfId="0" applyFont="1" applyFill="1" applyBorder="1">
      <alignment vertical="center"/>
    </xf>
    <xf numFmtId="0" fontId="23" fillId="3" borderId="7" xfId="0" applyFont="1" applyFill="1" applyBorder="1">
      <alignment vertical="center"/>
    </xf>
    <xf numFmtId="0" fontId="16" fillId="3" borderId="0" xfId="0" applyFont="1" applyFill="1" applyAlignment="1">
      <alignment vertical="top"/>
    </xf>
    <xf numFmtId="0" fontId="0" fillId="3" borderId="7" xfId="0" applyFill="1" applyBorder="1" applyAlignment="1">
      <alignment horizontal="center" vertical="center"/>
    </xf>
    <xf numFmtId="0" fontId="3" fillId="3" borderId="7" xfId="0" applyFont="1" applyFill="1" applyBorder="1">
      <alignment vertical="center"/>
    </xf>
    <xf numFmtId="0" fontId="23" fillId="3" borderId="0" xfId="0" applyFont="1" applyFill="1" applyAlignment="1">
      <alignment vertical="center" wrapText="1"/>
    </xf>
    <xf numFmtId="0" fontId="26" fillId="2" borderId="1"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56" xfId="0" applyFont="1" applyFill="1" applyBorder="1" applyAlignment="1">
      <alignment horizontal="center" vertical="center"/>
    </xf>
    <xf numFmtId="0" fontId="3" fillId="3" borderId="68" xfId="0" applyFont="1" applyFill="1" applyBorder="1">
      <alignment vertical="center"/>
    </xf>
    <xf numFmtId="0" fontId="0" fillId="3" borderId="68" xfId="0" applyFill="1" applyBorder="1">
      <alignment vertical="center"/>
    </xf>
    <xf numFmtId="0" fontId="0" fillId="3" borderId="69" xfId="0" applyFill="1" applyBorder="1">
      <alignment vertical="center"/>
    </xf>
    <xf numFmtId="0" fontId="0" fillId="3" borderId="73" xfId="0" applyFill="1" applyBorder="1">
      <alignment vertical="center"/>
    </xf>
    <xf numFmtId="0" fontId="0" fillId="3" borderId="74" xfId="0" applyFill="1" applyBorder="1">
      <alignment vertical="center"/>
    </xf>
    <xf numFmtId="0" fontId="0" fillId="3" borderId="75" xfId="0" applyFill="1" applyBorder="1">
      <alignment vertical="center"/>
    </xf>
    <xf numFmtId="0" fontId="0" fillId="3" borderId="76" xfId="0" applyFill="1" applyBorder="1">
      <alignment vertical="center"/>
    </xf>
    <xf numFmtId="0" fontId="0" fillId="3" borderId="77" xfId="0" applyFill="1" applyBorder="1">
      <alignment vertical="center"/>
    </xf>
    <xf numFmtId="0" fontId="8" fillId="3" borderId="66" xfId="0" applyFont="1" applyFill="1" applyBorder="1">
      <alignment vertical="center"/>
    </xf>
    <xf numFmtId="0" fontId="8" fillId="3" borderId="79" xfId="0" applyFont="1" applyFill="1" applyBorder="1">
      <alignment vertical="center"/>
    </xf>
    <xf numFmtId="0" fontId="8" fillId="0" borderId="0" xfId="0" applyFont="1" applyProtection="1">
      <alignment vertical="center"/>
      <protection locked="0"/>
    </xf>
    <xf numFmtId="0" fontId="8" fillId="3" borderId="0" xfId="0" applyFont="1" applyFill="1">
      <alignment vertical="center"/>
    </xf>
    <xf numFmtId="0" fontId="8" fillId="3" borderId="81" xfId="0" applyFont="1" applyFill="1" applyBorder="1">
      <alignment vertical="center"/>
    </xf>
    <xf numFmtId="0" fontId="7" fillId="3" borderId="87" xfId="0" applyFont="1" applyFill="1" applyBorder="1">
      <alignment vertical="center"/>
    </xf>
    <xf numFmtId="0" fontId="16" fillId="3" borderId="65" xfId="0" applyFont="1" applyFill="1" applyBorder="1">
      <alignment vertical="center"/>
    </xf>
    <xf numFmtId="0" fontId="0" fillId="6" borderId="38" xfId="0" applyFill="1" applyBorder="1" applyAlignment="1">
      <alignment horizontal="center" vertical="center"/>
    </xf>
    <xf numFmtId="0" fontId="3" fillId="3" borderId="5" xfId="0" applyFont="1" applyFill="1" applyBorder="1">
      <alignment vertical="center"/>
    </xf>
    <xf numFmtId="0" fontId="0" fillId="3" borderId="3" xfId="0" applyFill="1" applyBorder="1" applyAlignment="1">
      <alignment horizontal="center" vertical="center"/>
    </xf>
    <xf numFmtId="0" fontId="20" fillId="3" borderId="0" xfId="0" applyFont="1" applyFill="1" applyAlignment="1">
      <alignment vertical="center" shrinkToFit="1"/>
    </xf>
    <xf numFmtId="0" fontId="23" fillId="3" borderId="7" xfId="0" applyFont="1" applyFill="1" applyBorder="1" applyAlignment="1">
      <alignment vertical="center" wrapText="1"/>
    </xf>
    <xf numFmtId="0" fontId="23" fillId="3" borderId="0" xfId="0" applyFont="1" applyFill="1" applyAlignment="1"/>
    <xf numFmtId="0" fontId="23" fillId="3" borderId="0" xfId="0" applyFont="1" applyFill="1" applyAlignment="1">
      <alignment horizontal="right" wrapText="1"/>
    </xf>
    <xf numFmtId="0" fontId="16" fillId="3" borderId="7" xfId="0" applyFont="1" applyFill="1" applyBorder="1" applyAlignment="1">
      <alignment vertical="top"/>
    </xf>
    <xf numFmtId="0" fontId="16" fillId="3" borderId="5" xfId="0" applyFont="1" applyFill="1" applyBorder="1" applyAlignment="1">
      <alignment vertical="top"/>
    </xf>
    <xf numFmtId="0" fontId="16" fillId="3" borderId="6" xfId="0" applyFont="1" applyFill="1" applyBorder="1" applyAlignment="1">
      <alignment vertical="top"/>
    </xf>
    <xf numFmtId="0" fontId="3" fillId="3" borderId="5" xfId="0" applyFont="1" applyFill="1" applyBorder="1" applyAlignment="1">
      <alignment horizontal="center" vertical="center"/>
    </xf>
    <xf numFmtId="0" fontId="16" fillId="3" borderId="2" xfId="0" applyFont="1" applyFill="1" applyBorder="1" applyAlignment="1">
      <alignment horizontal="right" vertical="center"/>
    </xf>
    <xf numFmtId="0" fontId="9" fillId="3" borderId="0" xfId="0" applyFont="1" applyFill="1">
      <alignment vertical="center"/>
    </xf>
    <xf numFmtId="0" fontId="22" fillId="3" borderId="8" xfId="0" applyFont="1" applyFill="1" applyBorder="1" applyAlignment="1">
      <alignment vertical="top" wrapText="1" shrinkToFit="1"/>
    </xf>
    <xf numFmtId="0" fontId="22" fillId="3" borderId="0" xfId="0" applyFont="1" applyFill="1" applyAlignment="1">
      <alignment vertical="top" wrapText="1" shrinkToFit="1"/>
    </xf>
    <xf numFmtId="0" fontId="22" fillId="3" borderId="7" xfId="0" applyFont="1" applyFill="1" applyBorder="1" applyAlignment="1">
      <alignment vertical="top" wrapText="1" shrinkToFit="1"/>
    </xf>
    <xf numFmtId="0" fontId="29" fillId="3" borderId="87" xfId="0" applyFont="1" applyFill="1" applyBorder="1" applyAlignment="1">
      <alignment vertical="top" wrapText="1"/>
    </xf>
    <xf numFmtId="0" fontId="0" fillId="3" borderId="1" xfId="0" applyFill="1" applyBorder="1" applyAlignment="1">
      <alignment horizontal="center" vertical="top" shrinkToFit="1"/>
    </xf>
    <xf numFmtId="0" fontId="0" fillId="3" borderId="2" xfId="0" applyFill="1" applyBorder="1" applyAlignment="1">
      <alignment horizontal="center" vertical="top" shrinkToFit="1"/>
    </xf>
    <xf numFmtId="0" fontId="0" fillId="3" borderId="3" xfId="0" applyFill="1" applyBorder="1" applyAlignment="1">
      <alignment horizontal="center" vertical="top" shrinkToFit="1"/>
    </xf>
    <xf numFmtId="0" fontId="10" fillId="3" borderId="14" xfId="0" applyFont="1" applyFill="1" applyBorder="1">
      <alignment vertical="center"/>
    </xf>
    <xf numFmtId="0" fontId="10" fillId="3" borderId="17" xfId="0" applyFont="1" applyFill="1" applyBorder="1">
      <alignment vertical="center"/>
    </xf>
    <xf numFmtId="0" fontId="10" fillId="3" borderId="15" xfId="0" applyFont="1" applyFill="1" applyBorder="1" applyAlignment="1">
      <alignment horizontal="right" vertical="center"/>
    </xf>
    <xf numFmtId="0" fontId="3" fillId="3" borderId="13" xfId="0" applyFont="1" applyFill="1" applyBorder="1">
      <alignment vertical="center"/>
    </xf>
    <xf numFmtId="0" fontId="0" fillId="5" borderId="25" xfId="0" applyFill="1" applyBorder="1">
      <alignment vertical="center"/>
    </xf>
    <xf numFmtId="0" fontId="0" fillId="3" borderId="0" xfId="0" applyFill="1" applyAlignment="1">
      <alignment vertical="center" shrinkToFit="1"/>
    </xf>
    <xf numFmtId="0" fontId="0" fillId="3" borderId="56" xfId="0" applyFill="1" applyBorder="1">
      <alignment vertical="center"/>
    </xf>
    <xf numFmtId="0" fontId="0" fillId="3" borderId="68" xfId="0" applyFill="1" applyBorder="1" applyAlignment="1">
      <alignment vertical="center" shrinkToFit="1"/>
    </xf>
    <xf numFmtId="0" fontId="9" fillId="3" borderId="56" xfId="0" applyFont="1" applyFill="1" applyBorder="1" applyAlignment="1">
      <alignment horizontal="center" vertical="center"/>
    </xf>
    <xf numFmtId="0" fontId="0" fillId="3" borderId="54" xfId="0" applyFill="1" applyBorder="1" applyAlignment="1">
      <alignment horizontal="center" vertical="center"/>
    </xf>
    <xf numFmtId="0" fontId="0" fillId="3" borderId="55" xfId="0" applyFill="1" applyBorder="1" applyAlignment="1">
      <alignment horizontal="center" vertical="center"/>
    </xf>
    <xf numFmtId="0" fontId="0" fillId="3" borderId="53" xfId="0" applyFill="1" applyBorder="1" applyAlignment="1">
      <alignment horizontal="center" vertical="center"/>
    </xf>
    <xf numFmtId="0" fontId="0" fillId="3" borderId="99" xfId="0" applyFill="1" applyBorder="1">
      <alignment vertical="center"/>
    </xf>
    <xf numFmtId="0" fontId="0" fillId="3" borderId="100" xfId="0" applyFill="1" applyBorder="1">
      <alignment vertical="center"/>
    </xf>
    <xf numFmtId="0" fontId="0" fillId="3" borderId="101" xfId="0" applyFill="1" applyBorder="1">
      <alignment vertical="center"/>
    </xf>
    <xf numFmtId="0" fontId="0" fillId="3" borderId="102" xfId="0" applyFill="1" applyBorder="1">
      <alignment vertical="center"/>
    </xf>
    <xf numFmtId="0" fontId="0" fillId="3" borderId="103" xfId="0" applyFill="1" applyBorder="1">
      <alignment vertical="center"/>
    </xf>
    <xf numFmtId="0" fontId="0" fillId="3" borderId="104" xfId="0" applyFill="1" applyBorder="1">
      <alignment vertical="center"/>
    </xf>
    <xf numFmtId="0" fontId="0" fillId="3" borderId="105" xfId="0" applyFill="1" applyBorder="1" applyAlignment="1">
      <alignment vertical="center" shrinkToFit="1"/>
    </xf>
    <xf numFmtId="0" fontId="0" fillId="3" borderId="104" xfId="0" applyFill="1" applyBorder="1" applyAlignment="1">
      <alignment vertical="center" shrinkToFit="1"/>
    </xf>
    <xf numFmtId="0" fontId="0" fillId="3" borderId="105" xfId="0" applyFill="1" applyBorder="1">
      <alignment vertical="center"/>
    </xf>
    <xf numFmtId="0" fontId="0" fillId="3" borderId="78" xfId="0" applyFill="1" applyBorder="1">
      <alignment vertical="center"/>
    </xf>
    <xf numFmtId="0" fontId="40" fillId="3" borderId="98" xfId="0" applyFont="1" applyFill="1" applyBorder="1">
      <alignment vertical="center"/>
    </xf>
    <xf numFmtId="0" fontId="7" fillId="3" borderId="0" xfId="0" applyFont="1" applyFill="1" applyAlignment="1">
      <alignment wrapText="1"/>
    </xf>
    <xf numFmtId="0" fontId="20" fillId="3" borderId="100" xfId="0" applyFont="1" applyFill="1" applyBorder="1">
      <alignment vertical="center"/>
    </xf>
    <xf numFmtId="0" fontId="20" fillId="3" borderId="101" xfId="0" applyFont="1" applyFill="1" applyBorder="1">
      <alignment vertical="center"/>
    </xf>
    <xf numFmtId="0" fontId="0" fillId="3" borderId="79" xfId="0" applyFill="1" applyBorder="1">
      <alignment vertical="center"/>
    </xf>
    <xf numFmtId="0" fontId="0" fillId="3" borderId="80" xfId="0" applyFill="1" applyBorder="1">
      <alignment vertical="center"/>
    </xf>
    <xf numFmtId="0" fontId="0" fillId="3" borderId="81" xfId="0" applyFill="1" applyBorder="1">
      <alignment vertical="center"/>
    </xf>
    <xf numFmtId="0" fontId="0" fillId="3" borderId="88" xfId="0" applyFill="1" applyBorder="1">
      <alignment vertical="center"/>
    </xf>
    <xf numFmtId="0" fontId="0" fillId="3" borderId="100" xfId="0" applyFill="1" applyBorder="1" applyAlignment="1">
      <alignment vertical="center" shrinkToFit="1"/>
    </xf>
    <xf numFmtId="0" fontId="0" fillId="3" borderId="79" xfId="0" applyFill="1" applyBorder="1" applyAlignment="1">
      <alignment vertical="center" shrinkToFit="1"/>
    </xf>
    <xf numFmtId="0" fontId="0" fillId="3" borderId="102" xfId="0" applyFill="1" applyBorder="1" applyAlignment="1">
      <alignment vertical="center" shrinkToFit="1"/>
    </xf>
    <xf numFmtId="0" fontId="0" fillId="3" borderId="98" xfId="0" applyFill="1" applyBorder="1">
      <alignment vertical="center"/>
    </xf>
    <xf numFmtId="0" fontId="0" fillId="3" borderId="86" xfId="0" applyFill="1" applyBorder="1" applyAlignment="1">
      <alignment vertical="center" shrinkToFit="1"/>
    </xf>
    <xf numFmtId="0" fontId="40" fillId="3" borderId="103" xfId="0" applyFont="1" applyFill="1" applyBorder="1" applyAlignment="1">
      <alignment vertical="center" shrinkToFit="1"/>
    </xf>
    <xf numFmtId="0" fontId="20" fillId="3" borderId="98" xfId="0" applyFont="1" applyFill="1" applyBorder="1">
      <alignment vertical="center"/>
    </xf>
    <xf numFmtId="0" fontId="40" fillId="3" borderId="98" xfId="0" applyFont="1" applyFill="1" applyBorder="1" applyAlignment="1">
      <alignment vertical="center" shrinkToFit="1"/>
    </xf>
    <xf numFmtId="0" fontId="10" fillId="3" borderId="0" xfId="0" applyFont="1" applyFill="1">
      <alignment vertical="center"/>
    </xf>
    <xf numFmtId="0" fontId="10" fillId="3" borderId="7" xfId="0" applyFont="1" applyFill="1" applyBorder="1">
      <alignment vertical="center"/>
    </xf>
    <xf numFmtId="0" fontId="23" fillId="3" borderId="0" xfId="0" applyFont="1" applyFill="1" applyAlignment="1">
      <alignment vertical="top"/>
    </xf>
    <xf numFmtId="0" fontId="23" fillId="3" borderId="6" xfId="0" applyFont="1" applyFill="1" applyBorder="1">
      <alignment vertical="center"/>
    </xf>
    <xf numFmtId="0" fontId="10" fillId="3" borderId="5" xfId="0" applyFont="1" applyFill="1" applyBorder="1">
      <alignment vertical="center"/>
    </xf>
    <xf numFmtId="0" fontId="10" fillId="3" borderId="6" xfId="0" applyFont="1" applyFill="1" applyBorder="1">
      <alignment vertical="center"/>
    </xf>
    <xf numFmtId="0" fontId="0" fillId="3" borderId="78" xfId="0" applyFill="1" applyBorder="1" applyAlignment="1" applyProtection="1">
      <alignment vertical="center" shrinkToFit="1"/>
      <protection locked="0"/>
    </xf>
    <xf numFmtId="0" fontId="0" fillId="3" borderId="66" xfId="0" applyFill="1" applyBorder="1" applyAlignment="1" applyProtection="1">
      <alignment vertical="center" shrinkToFit="1"/>
      <protection locked="0"/>
    </xf>
    <xf numFmtId="0" fontId="0" fillId="3" borderId="80" xfId="0" applyFill="1" applyBorder="1" applyAlignment="1" applyProtection="1">
      <alignment vertical="center" shrinkToFit="1"/>
      <protection locked="0"/>
    </xf>
    <xf numFmtId="0" fontId="0" fillId="3" borderId="0" xfId="0" applyFill="1" applyAlignment="1" applyProtection="1">
      <alignment vertical="center" shrinkToFit="1"/>
      <protection locked="0"/>
    </xf>
    <xf numFmtId="0" fontId="0" fillId="3" borderId="8" xfId="0" applyFill="1" applyBorder="1" applyAlignment="1" applyProtection="1">
      <alignment vertical="center" shrinkToFit="1"/>
      <protection locked="0"/>
    </xf>
    <xf numFmtId="0" fontId="0" fillId="3" borderId="43" xfId="0" applyFill="1" applyBorder="1" applyAlignment="1" applyProtection="1">
      <alignment vertical="center" shrinkToFit="1"/>
      <protection locked="0"/>
    </xf>
    <xf numFmtId="0" fontId="0" fillId="3" borderId="1" xfId="0" applyFill="1" applyBorder="1" applyAlignment="1" applyProtection="1">
      <alignment vertical="center" shrinkToFit="1"/>
      <protection locked="0"/>
    </xf>
    <xf numFmtId="0" fontId="0" fillId="3" borderId="3" xfId="0" applyFill="1" applyBorder="1" applyAlignment="1" applyProtection="1">
      <alignment vertical="center" shrinkToFit="1"/>
      <protection locked="0"/>
    </xf>
    <xf numFmtId="0" fontId="0" fillId="3" borderId="7" xfId="0" applyFill="1" applyBorder="1" applyAlignment="1" applyProtection="1">
      <alignment vertical="center" shrinkToFit="1"/>
      <protection locked="0"/>
    </xf>
    <xf numFmtId="0" fontId="0" fillId="3" borderId="4" xfId="0" applyFill="1" applyBorder="1" applyAlignment="1" applyProtection="1">
      <alignment vertical="center" shrinkToFit="1"/>
      <protection locked="0"/>
    </xf>
    <xf numFmtId="0" fontId="0" fillId="3" borderId="6" xfId="0" applyFill="1" applyBorder="1" applyAlignment="1" applyProtection="1">
      <alignment vertical="center" shrinkToFit="1"/>
      <protection locked="0"/>
    </xf>
    <xf numFmtId="0" fontId="0" fillId="3" borderId="49" xfId="0" applyFill="1" applyBorder="1" applyAlignment="1" applyProtection="1">
      <alignment vertical="center" shrinkToFit="1"/>
      <protection locked="0"/>
    </xf>
    <xf numFmtId="0" fontId="0" fillId="3" borderId="2" xfId="0" applyFill="1" applyBorder="1" applyAlignment="1" applyProtection="1">
      <alignment vertical="center" shrinkToFit="1"/>
      <protection locked="0"/>
    </xf>
    <xf numFmtId="0" fontId="0" fillId="3" borderId="59" xfId="0" applyFill="1" applyBorder="1" applyAlignment="1" applyProtection="1">
      <alignment vertical="center" shrinkToFit="1"/>
      <protection locked="0"/>
    </xf>
    <xf numFmtId="0" fontId="0" fillId="3" borderId="5" xfId="0" applyFill="1" applyBorder="1" applyAlignment="1" applyProtection="1">
      <alignment vertical="center" shrinkToFit="1"/>
      <protection locked="0"/>
    </xf>
    <xf numFmtId="0" fontId="0" fillId="3" borderId="50" xfId="0" applyFill="1" applyBorder="1" applyAlignment="1" applyProtection="1">
      <alignment vertical="center" shrinkToFit="1"/>
      <protection locked="0"/>
    </xf>
    <xf numFmtId="0" fontId="0" fillId="3" borderId="81" xfId="0" applyFill="1" applyBorder="1" applyAlignment="1" applyProtection="1">
      <alignment vertical="center" shrinkToFit="1"/>
      <protection locked="0"/>
    </xf>
    <xf numFmtId="0" fontId="0" fillId="3" borderId="78" xfId="0" applyFill="1" applyBorder="1" applyAlignment="1">
      <alignment horizontal="center" vertical="center" shrinkToFit="1"/>
    </xf>
    <xf numFmtId="0" fontId="0" fillId="3" borderId="104" xfId="0" applyFill="1" applyBorder="1" applyAlignment="1">
      <alignment horizontal="center" vertical="center" shrinkToFit="1"/>
    </xf>
    <xf numFmtId="0" fontId="0" fillId="3" borderId="105" xfId="0" applyFill="1" applyBorder="1" applyAlignment="1">
      <alignment horizontal="center" vertical="center" shrinkToFit="1"/>
    </xf>
    <xf numFmtId="0" fontId="8" fillId="3" borderId="29" xfId="0" applyFont="1" applyFill="1" applyBorder="1">
      <alignment vertical="center"/>
    </xf>
    <xf numFmtId="0" fontId="40" fillId="3" borderId="29" xfId="0" applyFont="1" applyFill="1" applyBorder="1" applyAlignment="1">
      <alignment horizontal="center" vertical="center" shrinkToFit="1"/>
    </xf>
    <xf numFmtId="0" fontId="40" fillId="3" borderId="30" xfId="0" applyFont="1" applyFill="1" applyBorder="1" applyAlignment="1">
      <alignment horizontal="center" vertical="center" shrinkToFit="1"/>
    </xf>
    <xf numFmtId="49" fontId="7" fillId="0" borderId="32" xfId="0" applyNumberFormat="1" applyFont="1" applyBorder="1" applyAlignment="1" applyProtection="1">
      <alignment vertical="top" shrinkToFit="1"/>
      <protection locked="0"/>
    </xf>
    <xf numFmtId="49" fontId="7" fillId="0" borderId="33" xfId="0" applyNumberFormat="1" applyFont="1" applyBorder="1" applyAlignment="1" applyProtection="1">
      <alignment vertical="top" shrinkToFit="1"/>
      <protection locked="0"/>
    </xf>
    <xf numFmtId="49" fontId="7" fillId="0" borderId="35" xfId="0" applyNumberFormat="1" applyFont="1" applyBorder="1" applyAlignment="1" applyProtection="1">
      <alignment vertical="top" shrinkToFit="1"/>
      <protection locked="0"/>
    </xf>
    <xf numFmtId="0" fontId="7" fillId="0" borderId="36"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40" fillId="3" borderId="96" xfId="0" applyFont="1" applyFill="1" applyBorder="1" applyAlignment="1">
      <alignment horizontal="center" vertical="center" shrinkToFit="1"/>
    </xf>
    <xf numFmtId="0" fontId="40" fillId="3" borderId="97"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17" fillId="3" borderId="8" xfId="0" applyFont="1" applyFill="1" applyBorder="1" applyAlignment="1">
      <alignment horizontal="center" vertical="center"/>
    </xf>
    <xf numFmtId="0" fontId="17" fillId="3" borderId="0" xfId="0" applyFont="1" applyFill="1" applyAlignment="1">
      <alignment horizontal="center" vertical="center"/>
    </xf>
    <xf numFmtId="0" fontId="17" fillId="3" borderId="7" xfId="0" applyFont="1" applyFill="1" applyBorder="1" applyAlignment="1">
      <alignment horizontal="center" vertical="center"/>
    </xf>
    <xf numFmtId="0" fontId="0" fillId="3" borderId="1" xfId="0" applyFill="1" applyBorder="1" applyAlignment="1">
      <alignment horizontal="center" vertical="center" shrinkToFit="1"/>
    </xf>
    <xf numFmtId="0" fontId="0" fillId="3" borderId="2" xfId="0" applyFill="1" applyBorder="1" applyAlignment="1">
      <alignment horizontal="center" vertical="center" shrinkToFit="1"/>
    </xf>
    <xf numFmtId="0" fontId="0" fillId="3" borderId="3" xfId="0" applyFill="1" applyBorder="1" applyAlignment="1">
      <alignment horizontal="center" vertical="center" shrinkToFit="1"/>
    </xf>
    <xf numFmtId="0" fontId="10" fillId="3" borderId="4" xfId="0" applyFont="1" applyFill="1" applyBorder="1" applyAlignment="1">
      <alignment horizontal="center" vertical="center" shrinkToFit="1"/>
    </xf>
    <xf numFmtId="0" fontId="10" fillId="3" borderId="5" xfId="0" applyFont="1" applyFill="1" applyBorder="1" applyAlignment="1">
      <alignment horizontal="center" vertical="center" shrinkToFit="1"/>
    </xf>
    <xf numFmtId="0" fontId="10" fillId="3" borderId="6" xfId="0" applyFont="1" applyFill="1" applyBorder="1" applyAlignment="1">
      <alignment horizontal="center" vertical="center" shrinkToFit="1"/>
    </xf>
    <xf numFmtId="0" fontId="8" fillId="3" borderId="4"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6" xfId="0" applyFont="1" applyFill="1" applyBorder="1" applyAlignment="1">
      <alignment horizontal="center" vertical="center" shrinkToFit="1"/>
    </xf>
    <xf numFmtId="0" fontId="0" fillId="3" borderId="4" xfId="0" applyFill="1" applyBorder="1" applyAlignment="1">
      <alignment horizontal="center" vertical="center" shrinkToFit="1"/>
    </xf>
    <xf numFmtId="0" fontId="0" fillId="3" borderId="5" xfId="0" applyFill="1" applyBorder="1" applyAlignment="1">
      <alignment horizontal="center" vertical="center" shrinkToFit="1"/>
    </xf>
    <xf numFmtId="0" fontId="0" fillId="3" borderId="6" xfId="0" applyFill="1" applyBorder="1" applyAlignment="1">
      <alignment horizontal="center" vertical="center" shrinkToFit="1"/>
    </xf>
    <xf numFmtId="49" fontId="7" fillId="0" borderId="32" xfId="0" applyNumberFormat="1" applyFont="1" applyBorder="1" applyAlignment="1" applyProtection="1">
      <alignment vertical="top" wrapText="1"/>
      <protection locked="0"/>
    </xf>
    <xf numFmtId="49" fontId="7" fillId="0" borderId="33" xfId="0" applyNumberFormat="1" applyFont="1" applyBorder="1" applyAlignment="1" applyProtection="1">
      <alignment vertical="top" wrapText="1"/>
      <protection locked="0"/>
    </xf>
    <xf numFmtId="49" fontId="7" fillId="0" borderId="35" xfId="0" applyNumberFormat="1" applyFont="1" applyBorder="1" applyAlignment="1" applyProtection="1">
      <alignment vertical="top" wrapText="1"/>
      <protection locked="0"/>
    </xf>
    <xf numFmtId="49" fontId="7" fillId="0" borderId="13" xfId="0" applyNumberFormat="1" applyFont="1" applyBorder="1" applyAlignment="1" applyProtection="1">
      <alignment vertical="top" wrapText="1"/>
      <protection locked="0"/>
    </xf>
    <xf numFmtId="49" fontId="7" fillId="0" borderId="14" xfId="0" applyNumberFormat="1" applyFont="1" applyBorder="1" applyAlignment="1" applyProtection="1">
      <alignment vertical="top" wrapText="1"/>
      <protection locked="0"/>
    </xf>
    <xf numFmtId="49" fontId="7" fillId="0" borderId="16" xfId="0" applyNumberFormat="1" applyFont="1" applyBorder="1" applyAlignment="1" applyProtection="1">
      <alignment vertical="top" wrapText="1"/>
      <protection locked="0"/>
    </xf>
    <xf numFmtId="0" fontId="7" fillId="0" borderId="17"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40" fillId="3" borderId="2" xfId="0" applyFont="1" applyFill="1" applyBorder="1" applyAlignment="1">
      <alignment horizontal="center" vertical="center" shrinkToFit="1"/>
    </xf>
    <xf numFmtId="0" fontId="40" fillId="3" borderId="3" xfId="0" applyFont="1" applyFill="1" applyBorder="1" applyAlignment="1">
      <alignment horizontal="center" vertical="center" shrinkToFi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6" fillId="2" borderId="0" xfId="0" applyFont="1" applyFill="1" applyAlignment="1">
      <alignment horizontal="center" vertical="center"/>
    </xf>
    <xf numFmtId="0" fontId="23" fillId="3" borderId="0" xfId="0" applyFont="1" applyFill="1" applyAlignment="1">
      <alignment vertical="center" wrapText="1"/>
    </xf>
    <xf numFmtId="0" fontId="3" fillId="3" borderId="8" xfId="0" applyFont="1" applyFill="1" applyBorder="1" applyAlignment="1">
      <alignment horizontal="center" vertical="center"/>
    </xf>
    <xf numFmtId="0" fontId="3" fillId="3" borderId="0" xfId="0" applyFont="1" applyFill="1" applyAlignment="1">
      <alignment horizontal="center" vertical="center"/>
    </xf>
    <xf numFmtId="0" fontId="3" fillId="3" borderId="7" xfId="0" applyFont="1" applyFill="1" applyBorder="1" applyAlignment="1">
      <alignment horizontal="center" vertical="center"/>
    </xf>
    <xf numFmtId="0" fontId="21" fillId="3" borderId="0" xfId="0" applyFont="1" applyFill="1" applyAlignment="1">
      <alignment horizontal="center" vertical="center"/>
    </xf>
    <xf numFmtId="0" fontId="3" fillId="3" borderId="1" xfId="0" applyFont="1" applyFill="1" applyBorder="1" applyAlignment="1">
      <alignment horizontal="left" vertical="center"/>
    </xf>
    <xf numFmtId="0" fontId="3" fillId="3" borderId="3" xfId="0" applyFont="1" applyFill="1" applyBorder="1" applyAlignment="1">
      <alignment horizontal="left" vertical="center"/>
    </xf>
    <xf numFmtId="0" fontId="3" fillId="3" borderId="0" xfId="0" applyFont="1" applyFill="1" applyAlignment="1">
      <alignment vertical="top" wrapText="1"/>
    </xf>
    <xf numFmtId="0" fontId="3" fillId="3" borderId="7" xfId="0" applyFont="1" applyFill="1" applyBorder="1" applyAlignment="1">
      <alignment vertical="top" wrapText="1"/>
    </xf>
    <xf numFmtId="0" fontId="3" fillId="3" borderId="5" xfId="0" applyFont="1" applyFill="1" applyBorder="1" applyAlignment="1">
      <alignment vertical="top" wrapText="1"/>
    </xf>
    <xf numFmtId="0" fontId="3" fillId="3" borderId="6" xfId="0" applyFont="1" applyFill="1" applyBorder="1" applyAlignment="1">
      <alignment vertical="top" wrapText="1"/>
    </xf>
    <xf numFmtId="0" fontId="35" fillId="3" borderId="4" xfId="0" applyFont="1" applyFill="1" applyBorder="1" applyAlignment="1">
      <alignment horizontal="right" vertical="center" shrinkToFit="1"/>
    </xf>
    <xf numFmtId="0" fontId="35" fillId="3" borderId="5" xfId="0" applyFont="1" applyFill="1" applyBorder="1" applyAlignment="1">
      <alignment horizontal="right" vertical="center" shrinkToFit="1"/>
    </xf>
    <xf numFmtId="0" fontId="35" fillId="3" borderId="0" xfId="0" applyFont="1" applyFill="1" applyAlignment="1">
      <alignment horizontal="right" vertical="center" shrinkToFit="1"/>
    </xf>
    <xf numFmtId="0" fontId="35" fillId="3" borderId="0" xfId="0" applyFont="1" applyFill="1" applyAlignment="1">
      <alignment horizontal="center" shrinkToFit="1"/>
    </xf>
    <xf numFmtId="0" fontId="0" fillId="3" borderId="0" xfId="0" applyFill="1" applyAlignment="1">
      <alignment horizontal="center" vertical="center"/>
    </xf>
    <xf numFmtId="0" fontId="22" fillId="3" borderId="0" xfId="0" applyFont="1" applyFill="1" applyAlignment="1">
      <alignment vertical="center" wrapText="1"/>
    </xf>
    <xf numFmtId="0" fontId="22" fillId="3" borderId="7" xfId="0" applyFont="1" applyFill="1" applyBorder="1" applyAlignment="1">
      <alignment vertical="center" wrapText="1"/>
    </xf>
    <xf numFmtId="0" fontId="32" fillId="3" borderId="0" xfId="0" applyFont="1" applyFill="1">
      <alignment vertical="center"/>
    </xf>
    <xf numFmtId="0" fontId="32" fillId="3" borderId="76" xfId="0" applyFont="1" applyFill="1" applyBorder="1">
      <alignment vertical="center"/>
    </xf>
    <xf numFmtId="0" fontId="32" fillId="3" borderId="0" xfId="0" applyFont="1" applyFill="1" applyAlignment="1">
      <alignment horizontal="center" vertical="center"/>
    </xf>
    <xf numFmtId="0" fontId="32" fillId="3" borderId="76" xfId="0" applyFont="1" applyFill="1" applyBorder="1" applyAlignment="1">
      <alignment horizontal="center" vertical="center"/>
    </xf>
    <xf numFmtId="0" fontId="22" fillId="3" borderId="8" xfId="0" applyFont="1" applyFill="1" applyBorder="1" applyAlignment="1">
      <alignment vertical="top" wrapText="1" shrinkToFit="1"/>
    </xf>
    <xf numFmtId="0" fontId="22" fillId="3" borderId="0" xfId="0" applyFont="1" applyFill="1" applyAlignment="1">
      <alignment vertical="top" wrapText="1" shrinkToFit="1"/>
    </xf>
    <xf numFmtId="0" fontId="22" fillId="3" borderId="7" xfId="0" applyFont="1" applyFill="1" applyBorder="1" applyAlignment="1">
      <alignment vertical="top" wrapText="1" shrinkToFit="1"/>
    </xf>
    <xf numFmtId="0" fontId="16" fillId="3" borderId="1"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4"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7" fillId="3" borderId="8" xfId="0" applyFont="1" applyFill="1" applyBorder="1" applyAlignment="1">
      <alignment horizontal="center" vertical="center" shrinkToFit="1"/>
    </xf>
    <xf numFmtId="0" fontId="17" fillId="3" borderId="0" xfId="0" applyFont="1" applyFill="1" applyAlignment="1">
      <alignment horizontal="center" vertical="center" shrinkToFit="1"/>
    </xf>
    <xf numFmtId="0" fontId="17" fillId="3" borderId="7" xfId="0" applyFont="1" applyFill="1" applyBorder="1" applyAlignment="1">
      <alignment horizontal="center" vertical="center" shrinkToFit="1"/>
    </xf>
    <xf numFmtId="0" fontId="1" fillId="2" borderId="70" xfId="0" applyFont="1" applyFill="1" applyBorder="1" applyAlignment="1">
      <alignment horizontal="center" vertical="center"/>
    </xf>
    <xf numFmtId="0" fontId="1" fillId="2" borderId="71" xfId="0" applyFont="1" applyFill="1" applyBorder="1" applyAlignment="1">
      <alignment horizontal="center" vertical="center"/>
    </xf>
    <xf numFmtId="0" fontId="1" fillId="2" borderId="72" xfId="0" applyFont="1" applyFill="1" applyBorder="1" applyAlignment="1">
      <alignment horizontal="center" vertical="center"/>
    </xf>
    <xf numFmtId="0" fontId="21" fillId="3" borderId="0" xfId="0" applyFont="1" applyFill="1">
      <alignment vertical="center"/>
    </xf>
    <xf numFmtId="0" fontId="7" fillId="3" borderId="0" xfId="0" applyFont="1" applyFill="1" applyAlignment="1">
      <alignment wrapText="1"/>
    </xf>
    <xf numFmtId="0" fontId="35" fillId="3" borderId="8" xfId="0" applyFont="1" applyFill="1" applyBorder="1" applyAlignment="1">
      <alignment horizontal="center" vertical="center"/>
    </xf>
    <xf numFmtId="0" fontId="35" fillId="3" borderId="0" xfId="0" applyFont="1" applyFill="1" applyAlignment="1">
      <alignment horizontal="center" vertical="center"/>
    </xf>
    <xf numFmtId="0" fontId="35" fillId="3" borderId="7" xfId="0" applyFont="1" applyFill="1" applyBorder="1" applyAlignment="1">
      <alignment horizontal="center" vertical="center"/>
    </xf>
    <xf numFmtId="0" fontId="35" fillId="3" borderId="4" xfId="0" applyFont="1" applyFill="1" applyBorder="1" applyAlignment="1">
      <alignment horizontal="center" vertical="center"/>
    </xf>
    <xf numFmtId="0" fontId="35" fillId="3" borderId="5" xfId="0" applyFont="1" applyFill="1" applyBorder="1" applyAlignment="1">
      <alignment horizontal="center" vertical="center"/>
    </xf>
    <xf numFmtId="0" fontId="35" fillId="3" borderId="6" xfId="0" applyFont="1" applyFill="1" applyBorder="1" applyAlignment="1">
      <alignment horizontal="center" vertical="center"/>
    </xf>
    <xf numFmtId="0" fontId="20" fillId="3" borderId="8" xfId="0" applyFont="1" applyFill="1" applyBorder="1" applyAlignment="1">
      <alignment horizontal="center" vertical="center"/>
    </xf>
    <xf numFmtId="0" fontId="20" fillId="3" borderId="0" xfId="0" applyFont="1" applyFill="1" applyAlignment="1">
      <alignment horizontal="center" vertical="center"/>
    </xf>
    <xf numFmtId="0" fontId="20" fillId="3" borderId="7"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3" fillId="3" borderId="43" xfId="0" applyFont="1" applyFill="1" applyBorder="1" applyAlignment="1">
      <alignment vertical="center" wrapText="1"/>
    </xf>
    <xf numFmtId="0" fontId="23" fillId="3" borderId="56" xfId="0" applyFont="1" applyFill="1" applyBorder="1" applyAlignment="1">
      <alignment vertical="center" wrapText="1"/>
    </xf>
    <xf numFmtId="0" fontId="3" fillId="3" borderId="8" xfId="0" applyFont="1" applyFill="1" applyBorder="1">
      <alignment vertical="center"/>
    </xf>
    <xf numFmtId="0" fontId="3" fillId="3" borderId="7" xfId="0" applyFont="1" applyFill="1" applyBorder="1">
      <alignment vertical="center"/>
    </xf>
    <xf numFmtId="0" fontId="35" fillId="3" borderId="0" xfId="0" applyFont="1" applyFill="1" applyAlignment="1">
      <alignment vertical="center" shrinkToFit="1"/>
    </xf>
    <xf numFmtId="0" fontId="23" fillId="3" borderId="0" xfId="0" applyFont="1" applyFill="1" applyAlignment="1">
      <alignment vertical="top" wrapText="1"/>
    </xf>
    <xf numFmtId="0" fontId="23" fillId="3" borderId="7" xfId="0" applyFont="1" applyFill="1" applyBorder="1" applyAlignment="1">
      <alignment vertical="top" wrapText="1"/>
    </xf>
    <xf numFmtId="0" fontId="0" fillId="3" borderId="62" xfId="0" applyFill="1" applyBorder="1" applyAlignment="1">
      <alignment horizontal="center" vertical="center"/>
    </xf>
    <xf numFmtId="0" fontId="0" fillId="3" borderId="63" xfId="0" applyFill="1" applyBorder="1" applyAlignment="1">
      <alignment horizontal="center" vertical="center"/>
    </xf>
    <xf numFmtId="0" fontId="0" fillId="3" borderId="64" xfId="0" applyFill="1" applyBorder="1" applyAlignment="1">
      <alignment horizontal="center" vertical="center"/>
    </xf>
    <xf numFmtId="0" fontId="0" fillId="3" borderId="8" xfId="0" applyFill="1" applyBorder="1" applyAlignment="1">
      <alignment horizontal="right" vertical="center"/>
    </xf>
    <xf numFmtId="0" fontId="0" fillId="3" borderId="0" xfId="0" applyFill="1" applyAlignment="1">
      <alignment horizontal="right" vertical="center"/>
    </xf>
    <xf numFmtId="0" fontId="3" fillId="3" borderId="8" xfId="0" applyFont="1" applyFill="1" applyBorder="1" applyAlignment="1">
      <alignment horizontal="center" vertical="center" shrinkToFit="1"/>
    </xf>
    <xf numFmtId="0" fontId="3" fillId="3" borderId="0" xfId="0" applyFont="1" applyFill="1" applyAlignment="1">
      <alignment horizontal="center" vertical="center" shrinkToFit="1"/>
    </xf>
    <xf numFmtId="0" fontId="3" fillId="3" borderId="7" xfId="0" applyFont="1" applyFill="1" applyBorder="1" applyAlignment="1">
      <alignment horizontal="center" vertical="center" shrinkToFit="1"/>
    </xf>
    <xf numFmtId="0" fontId="0" fillId="3" borderId="4" xfId="0" applyFill="1" applyBorder="1" applyAlignment="1">
      <alignment horizontal="right" vertical="center"/>
    </xf>
    <xf numFmtId="0" fontId="0" fillId="3" borderId="5" xfId="0" applyFill="1" applyBorder="1" applyAlignment="1">
      <alignment horizontal="right" vertical="center"/>
    </xf>
    <xf numFmtId="0" fontId="3" fillId="3" borderId="49" xfId="0" applyFont="1" applyFill="1" applyBorder="1" applyAlignment="1">
      <alignment horizontal="center" vertical="center" textRotation="255"/>
    </xf>
    <xf numFmtId="0" fontId="3" fillId="3" borderId="50" xfId="0" applyFont="1" applyFill="1" applyBorder="1" applyAlignment="1">
      <alignment horizontal="center" vertical="center" textRotation="255"/>
    </xf>
    <xf numFmtId="0" fontId="3" fillId="3" borderId="59" xfId="0" applyFont="1" applyFill="1" applyBorder="1" applyAlignment="1">
      <alignment horizontal="center" vertical="center" textRotation="255"/>
    </xf>
    <xf numFmtId="0" fontId="29" fillId="3" borderId="0" xfId="0" applyFont="1" applyFill="1" applyAlignment="1">
      <alignment vertical="top" wrapTex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41" fillId="3" borderId="2" xfId="0" applyFont="1" applyFill="1" applyBorder="1" applyAlignment="1">
      <alignment horizontal="center" vertical="center" shrinkToFit="1"/>
    </xf>
    <xf numFmtId="0" fontId="41" fillId="3" borderId="3" xfId="0" applyFont="1" applyFill="1" applyBorder="1" applyAlignment="1">
      <alignment horizontal="center" vertical="center" shrinkToFit="1"/>
    </xf>
    <xf numFmtId="0" fontId="11" fillId="2" borderId="8" xfId="0" applyFont="1" applyFill="1" applyBorder="1" applyAlignment="1">
      <alignment horizontal="center" vertical="top"/>
    </xf>
    <xf numFmtId="0" fontId="11" fillId="2" borderId="95" xfId="0" applyFont="1" applyFill="1" applyBorder="1" applyAlignment="1">
      <alignment horizontal="center" vertical="top"/>
    </xf>
    <xf numFmtId="0" fontId="0" fillId="0" borderId="8"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3" borderId="46" xfId="0" applyFill="1" applyBorder="1" applyAlignment="1">
      <alignment horizontal="center" vertical="center"/>
    </xf>
    <xf numFmtId="0" fontId="0" fillId="3" borderId="52" xfId="0" applyFill="1" applyBorder="1" applyAlignment="1">
      <alignment horizontal="center" vertical="center"/>
    </xf>
    <xf numFmtId="0" fontId="0" fillId="3" borderId="57" xfId="0" applyFill="1" applyBorder="1" applyAlignment="1">
      <alignment horizontal="center" vertical="center"/>
    </xf>
    <xf numFmtId="0" fontId="0" fillId="3" borderId="47" xfId="0" applyFill="1" applyBorder="1" applyAlignment="1">
      <alignment horizontal="center" vertical="center"/>
    </xf>
    <xf numFmtId="0" fontId="0" fillId="3" borderId="44" xfId="0" applyFill="1" applyBorder="1" applyAlignment="1">
      <alignment horizontal="center" vertical="center"/>
    </xf>
    <xf numFmtId="0" fontId="0" fillId="3" borderId="58" xfId="0" applyFill="1" applyBorder="1" applyAlignment="1">
      <alignment horizontal="center" vertical="center"/>
    </xf>
    <xf numFmtId="0" fontId="0" fillId="3" borderId="48" xfId="0" applyFill="1" applyBorder="1" applyAlignment="1">
      <alignment horizontal="center" vertical="center"/>
    </xf>
    <xf numFmtId="0" fontId="0" fillId="3" borderId="60" xfId="0" applyFill="1" applyBorder="1" applyAlignment="1">
      <alignment horizontal="center" vertical="center"/>
    </xf>
    <xf numFmtId="0" fontId="0" fillId="3" borderId="61" xfId="0" applyFill="1" applyBorder="1" applyAlignment="1">
      <alignment horizontal="center" vertical="center"/>
    </xf>
    <xf numFmtId="0" fontId="23" fillId="3" borderId="68" xfId="0" applyFont="1" applyFill="1" applyBorder="1" applyAlignment="1">
      <alignment vertical="center" shrinkToFit="1"/>
    </xf>
    <xf numFmtId="0" fontId="23" fillId="3" borderId="69" xfId="0" applyFont="1" applyFill="1" applyBorder="1" applyAlignment="1">
      <alignment vertical="center" shrinkToFit="1"/>
    </xf>
    <xf numFmtId="0" fontId="19" fillId="3" borderId="8" xfId="0" applyFont="1" applyFill="1" applyBorder="1" applyAlignment="1">
      <alignment vertical="top" wrapText="1"/>
    </xf>
    <xf numFmtId="0" fontId="19" fillId="3" borderId="0" xfId="0" applyFont="1" applyFill="1" applyAlignment="1">
      <alignment vertical="top" wrapText="1"/>
    </xf>
    <xf numFmtId="0" fontId="19" fillId="3" borderId="7" xfId="0" applyFont="1" applyFill="1" applyBorder="1" applyAlignment="1">
      <alignment vertical="top" wrapText="1"/>
    </xf>
    <xf numFmtId="0" fontId="19" fillId="3" borderId="4" xfId="0" applyFont="1" applyFill="1" applyBorder="1" applyAlignment="1">
      <alignment vertical="top" wrapText="1"/>
    </xf>
    <xf numFmtId="0" fontId="19" fillId="3" borderId="5" xfId="0" applyFont="1" applyFill="1" applyBorder="1" applyAlignment="1">
      <alignment vertical="top" wrapText="1"/>
    </xf>
    <xf numFmtId="0" fontId="19" fillId="3" borderId="6" xfId="0" applyFont="1" applyFill="1" applyBorder="1" applyAlignment="1">
      <alignment vertical="top" wrapText="1"/>
    </xf>
    <xf numFmtId="0" fontId="17" fillId="3" borderId="66" xfId="0" applyFont="1" applyFill="1" applyBorder="1" applyAlignment="1">
      <alignment vertical="top" wrapText="1"/>
    </xf>
    <xf numFmtId="0" fontId="17" fillId="3" borderId="0" xfId="0" applyFont="1" applyFill="1" applyAlignment="1">
      <alignment vertical="top" wrapText="1"/>
    </xf>
    <xf numFmtId="0" fontId="17" fillId="3" borderId="2" xfId="0" applyFont="1" applyFill="1" applyBorder="1" applyAlignment="1">
      <alignment vertical="top" wrapText="1"/>
    </xf>
    <xf numFmtId="0" fontId="23" fillId="3" borderId="66" xfId="0" applyFont="1" applyFill="1" applyBorder="1" applyAlignment="1">
      <alignment vertical="top" wrapText="1"/>
    </xf>
    <xf numFmtId="0" fontId="35" fillId="3" borderId="87" xfId="0" applyFont="1" applyFill="1" applyBorder="1" applyAlignment="1">
      <alignment vertical="center" shrinkToFit="1"/>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9" fillId="3" borderId="28" xfId="0" applyFont="1" applyFill="1" applyBorder="1" applyAlignment="1">
      <alignment vertical="center" shrinkToFit="1"/>
    </xf>
    <xf numFmtId="0" fontId="9" fillId="3" borderId="29" xfId="0" applyFont="1" applyFill="1" applyBorder="1" applyAlignment="1">
      <alignment vertical="center" shrinkToFit="1"/>
    </xf>
    <xf numFmtId="0" fontId="41" fillId="3" borderId="29" xfId="0" applyFont="1" applyFill="1" applyBorder="1" applyAlignment="1">
      <alignment horizontal="center" vertical="center" shrinkToFit="1"/>
    </xf>
    <xf numFmtId="0" fontId="41" fillId="3" borderId="106" xfId="0" applyFont="1" applyFill="1" applyBorder="1" applyAlignment="1">
      <alignment horizontal="center" vertical="center" shrinkToFit="1"/>
    </xf>
    <xf numFmtId="0" fontId="17" fillId="3" borderId="1"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28" fillId="2" borderId="9" xfId="0" applyFont="1" applyFill="1" applyBorder="1" applyAlignment="1">
      <alignment horizontal="center" vertical="center" wrapText="1"/>
    </xf>
    <xf numFmtId="0" fontId="28" fillId="2" borderId="89" xfId="0" applyFont="1" applyFill="1" applyBorder="1" applyAlignment="1">
      <alignment horizontal="center" vertical="center" wrapText="1"/>
    </xf>
    <xf numFmtId="0" fontId="27" fillId="2" borderId="9" xfId="0" applyFont="1" applyFill="1" applyBorder="1" applyAlignment="1">
      <alignment horizontal="center" vertical="center"/>
    </xf>
    <xf numFmtId="0" fontId="27" fillId="2" borderId="89" xfId="0" applyFont="1" applyFill="1" applyBorder="1" applyAlignment="1">
      <alignment horizontal="center" vertical="center"/>
    </xf>
    <xf numFmtId="0" fontId="0" fillId="0" borderId="59" xfId="0" applyBorder="1" applyAlignment="1" applyProtection="1">
      <alignment vertical="top" wrapText="1"/>
      <protection locked="0"/>
    </xf>
    <xf numFmtId="0" fontId="0" fillId="0" borderId="43" xfId="0" applyBorder="1" applyAlignment="1" applyProtection="1">
      <alignment vertical="top" wrapText="1"/>
      <protection locked="0"/>
    </xf>
    <xf numFmtId="0" fontId="9" fillId="3" borderId="43" xfId="0" applyFont="1" applyFill="1" applyBorder="1" applyAlignment="1">
      <alignment horizontal="center" vertical="top" wrapText="1"/>
    </xf>
    <xf numFmtId="0" fontId="9" fillId="3" borderId="43" xfId="0" applyFont="1" applyFill="1" applyBorder="1" applyAlignment="1">
      <alignment horizontal="center" vertical="top"/>
    </xf>
    <xf numFmtId="0" fontId="0" fillId="0" borderId="50" xfId="0" applyBorder="1" applyAlignment="1" applyProtection="1">
      <alignment vertical="top" wrapText="1"/>
      <protection locked="0"/>
    </xf>
    <xf numFmtId="0" fontId="0" fillId="0" borderId="8" xfId="0" applyBorder="1" applyAlignment="1" applyProtection="1">
      <alignment vertical="top" wrapText="1"/>
      <protection locked="0"/>
    </xf>
    <xf numFmtId="0" fontId="9" fillId="3" borderId="49" xfId="0" applyFont="1" applyFill="1" applyBorder="1" applyAlignment="1">
      <alignment horizontal="center" vertical="top" wrapText="1"/>
    </xf>
    <xf numFmtId="0" fontId="9" fillId="3" borderId="49" xfId="0" applyFont="1" applyFill="1" applyBorder="1" applyAlignment="1">
      <alignment horizontal="center" vertical="top"/>
    </xf>
    <xf numFmtId="0" fontId="9" fillId="3" borderId="50" xfId="0" applyFont="1" applyFill="1" applyBorder="1" applyAlignment="1">
      <alignment horizontal="center" vertical="top"/>
    </xf>
    <xf numFmtId="0" fontId="7" fillId="0" borderId="3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49" fontId="7" fillId="0" borderId="23" xfId="0" applyNumberFormat="1" applyFont="1" applyBorder="1" applyAlignment="1" applyProtection="1">
      <alignment vertical="top" shrinkToFit="1"/>
      <protection locked="0"/>
    </xf>
    <xf numFmtId="49" fontId="7" fillId="0" borderId="24" xfId="0" applyNumberFormat="1" applyFont="1" applyBorder="1" applyAlignment="1" applyProtection="1">
      <alignment vertical="top" shrinkToFit="1"/>
      <protection locked="0"/>
    </xf>
    <xf numFmtId="49" fontId="7" fillId="0" borderId="26" xfId="0" applyNumberFormat="1" applyFont="1" applyBorder="1" applyAlignment="1" applyProtection="1">
      <alignment vertical="top" shrinkToFit="1"/>
      <protection locked="0"/>
    </xf>
    <xf numFmtId="0" fontId="7" fillId="0" borderId="27"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0" fillId="5" borderId="25" xfId="0" applyFill="1" applyBorder="1" applyAlignment="1">
      <alignment horizontal="center" vertical="center"/>
    </xf>
    <xf numFmtId="0" fontId="0" fillId="3" borderId="45" xfId="0" applyFill="1" applyBorder="1" applyAlignment="1">
      <alignment horizontal="center" vertical="center"/>
    </xf>
    <xf numFmtId="0" fontId="0" fillId="0" borderId="45" xfId="0" applyBorder="1">
      <alignment vertical="center"/>
    </xf>
    <xf numFmtId="0" fontId="9" fillId="3" borderId="0" xfId="0" applyFont="1" applyFill="1" applyAlignment="1">
      <alignment vertical="center" shrinkToFit="1"/>
    </xf>
    <xf numFmtId="0" fontId="25" fillId="2" borderId="9" xfId="0" applyFont="1" applyFill="1" applyBorder="1" applyAlignment="1">
      <alignment horizontal="center" vertical="center" wrapText="1" shrinkToFit="1"/>
    </xf>
    <xf numFmtId="0" fontId="25" fillId="2" borderId="89" xfId="0" applyFont="1" applyFill="1" applyBorder="1" applyAlignment="1">
      <alignment horizontal="center" vertical="center" wrapText="1" shrinkToFit="1"/>
    </xf>
    <xf numFmtId="0" fontId="26" fillId="2" borderId="9" xfId="0" applyFont="1" applyFill="1" applyBorder="1" applyAlignment="1">
      <alignment horizontal="center" vertical="center" shrinkToFit="1"/>
    </xf>
    <xf numFmtId="0" fontId="26" fillId="2" borderId="89" xfId="0" applyFont="1" applyFill="1" applyBorder="1" applyAlignment="1">
      <alignment horizontal="center" vertical="center" shrinkToFit="1"/>
    </xf>
    <xf numFmtId="0" fontId="26" fillId="2" borderId="92" xfId="0" applyFont="1" applyFill="1" applyBorder="1" applyAlignment="1">
      <alignment horizontal="center" vertical="center" shrinkToFit="1"/>
    </xf>
    <xf numFmtId="0" fontId="26" fillId="2" borderId="91" xfId="0" applyFont="1" applyFill="1" applyBorder="1" applyAlignment="1">
      <alignment horizontal="center" vertical="center" shrinkToFit="1"/>
    </xf>
    <xf numFmtId="0" fontId="0" fillId="5" borderId="27" xfId="0" applyFill="1" applyBorder="1" applyAlignment="1">
      <alignment horizontal="center" vertical="center"/>
    </xf>
    <xf numFmtId="0" fontId="11" fillId="2" borderId="80" xfId="0" applyFont="1" applyFill="1" applyBorder="1" applyAlignment="1">
      <alignment horizontal="center" vertical="top"/>
    </xf>
    <xf numFmtId="0" fontId="27" fillId="2" borderId="93" xfId="0" applyFont="1" applyFill="1" applyBorder="1" applyAlignment="1">
      <alignment horizontal="center" vertical="center" textRotation="255"/>
    </xf>
    <xf numFmtId="0" fontId="27" fillId="2" borderId="94" xfId="0" applyFont="1" applyFill="1" applyBorder="1" applyAlignment="1">
      <alignment horizontal="center" vertical="center" textRotation="255"/>
    </xf>
    <xf numFmtId="0" fontId="26" fillId="2" borderId="9" xfId="0" applyFont="1" applyFill="1" applyBorder="1" applyAlignment="1">
      <alignment horizontal="center" vertical="center"/>
    </xf>
    <xf numFmtId="0" fontId="30" fillId="2" borderId="9" xfId="0" applyFont="1" applyFill="1" applyBorder="1" applyAlignment="1">
      <alignment horizontal="center" vertical="center" wrapText="1"/>
    </xf>
    <xf numFmtId="0" fontId="30" fillId="2" borderId="89" xfId="0" applyFont="1" applyFill="1" applyBorder="1" applyAlignment="1">
      <alignment horizontal="center" vertical="center" wrapText="1"/>
    </xf>
    <xf numFmtId="0" fontId="26" fillId="2" borderId="89" xfId="0" applyFont="1" applyFill="1" applyBorder="1" applyAlignment="1">
      <alignment horizontal="center" vertical="center"/>
    </xf>
    <xf numFmtId="0" fontId="3" fillId="3" borderId="43" xfId="0" applyFont="1" applyFill="1" applyBorder="1" applyAlignment="1">
      <alignment horizontal="center" vertical="center"/>
    </xf>
    <xf numFmtId="0" fontId="29" fillId="3" borderId="8" xfId="0" applyFont="1" applyFill="1" applyBorder="1" applyAlignment="1">
      <alignment vertical="top" wrapText="1"/>
    </xf>
    <xf numFmtId="0" fontId="17" fillId="3" borderId="0" xfId="0" applyFont="1" applyFill="1" applyAlignment="1">
      <alignment vertical="center" shrinkToFit="1"/>
    </xf>
    <xf numFmtId="0" fontId="17" fillId="3" borderId="0" xfId="0" applyFont="1" applyFill="1">
      <alignment vertical="center"/>
    </xf>
    <xf numFmtId="0" fontId="16" fillId="3" borderId="0" xfId="0" applyFont="1" applyFill="1">
      <alignment vertical="center"/>
    </xf>
    <xf numFmtId="0" fontId="0" fillId="3" borderId="40" xfId="0" applyFill="1" applyBorder="1" applyAlignment="1">
      <alignment horizontal="center" vertical="center"/>
    </xf>
    <xf numFmtId="0" fontId="0" fillId="3" borderId="41" xfId="0" applyFill="1" applyBorder="1" applyAlignment="1">
      <alignment horizontal="center" vertical="center"/>
    </xf>
    <xf numFmtId="0" fontId="0" fillId="3" borderId="42" xfId="0" applyFill="1" applyBorder="1" applyAlignment="1">
      <alignment horizontal="center" vertical="center"/>
    </xf>
    <xf numFmtId="49" fontId="7" fillId="0" borderId="18" xfId="0" applyNumberFormat="1" applyFont="1" applyBorder="1" applyAlignment="1" applyProtection="1">
      <alignment vertical="top" shrinkToFit="1"/>
      <protection locked="0"/>
    </xf>
    <xf numFmtId="49" fontId="7" fillId="0" borderId="19" xfId="0" applyNumberFormat="1" applyFont="1" applyBorder="1" applyAlignment="1" applyProtection="1">
      <alignment vertical="top" shrinkToFit="1"/>
      <protection locked="0"/>
    </xf>
    <xf numFmtId="49" fontId="7" fillId="0" borderId="21" xfId="0" applyNumberFormat="1" applyFont="1" applyBorder="1" applyAlignment="1" applyProtection="1">
      <alignment vertical="top" shrinkToFit="1"/>
      <protection locked="0"/>
    </xf>
    <xf numFmtId="49" fontId="7" fillId="5" borderId="23" xfId="0" applyNumberFormat="1" applyFont="1" applyFill="1" applyBorder="1" applyAlignment="1">
      <alignment vertical="top" shrinkToFit="1"/>
    </xf>
    <xf numFmtId="49" fontId="7" fillId="5" borderId="24" xfId="0" applyNumberFormat="1" applyFont="1" applyFill="1" applyBorder="1" applyAlignment="1">
      <alignment vertical="top" shrinkToFit="1"/>
    </xf>
    <xf numFmtId="49" fontId="7" fillId="5" borderId="26" xfId="0" applyNumberFormat="1" applyFont="1" applyFill="1" applyBorder="1" applyAlignment="1">
      <alignment vertical="top" shrinkToFit="1"/>
    </xf>
    <xf numFmtId="0" fontId="7" fillId="0" borderId="22"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5" borderId="27" xfId="0" applyFont="1" applyFill="1" applyBorder="1" applyAlignment="1">
      <alignment horizontal="center" vertical="center"/>
    </xf>
    <xf numFmtId="0" fontId="7" fillId="5" borderId="24" xfId="0" applyFont="1" applyFill="1" applyBorder="1" applyAlignment="1">
      <alignment horizontal="center" vertical="center"/>
    </xf>
    <xf numFmtId="0" fontId="7" fillId="5" borderId="25" xfId="0" applyFont="1" applyFill="1" applyBorder="1" applyAlignment="1">
      <alignment horizontal="center" vertical="center"/>
    </xf>
    <xf numFmtId="0" fontId="12" fillId="3" borderId="0" xfId="0" applyFont="1" applyFill="1">
      <alignment vertical="center"/>
    </xf>
    <xf numFmtId="0" fontId="15" fillId="3" borderId="0" xfId="0" applyFont="1" applyFill="1">
      <alignment vertical="center"/>
    </xf>
    <xf numFmtId="0" fontId="0" fillId="3" borderId="8" xfId="0" applyFill="1" applyBorder="1" applyAlignment="1">
      <alignment horizontal="center" vertical="top" shrinkToFit="1"/>
    </xf>
    <xf numFmtId="0" fontId="0" fillId="3" borderId="0" xfId="0" applyFill="1" applyAlignment="1">
      <alignment horizontal="center" vertical="top" shrinkToFit="1"/>
    </xf>
    <xf numFmtId="0" fontId="0" fillId="3" borderId="7" xfId="0" applyFill="1" applyBorder="1" applyAlignment="1">
      <alignment horizontal="center" vertical="top" shrinkToFit="1"/>
    </xf>
    <xf numFmtId="0" fontId="0" fillId="3" borderId="4" xfId="0" applyFill="1" applyBorder="1" applyAlignment="1">
      <alignment horizontal="center" vertical="top" shrinkToFit="1"/>
    </xf>
    <xf numFmtId="0" fontId="0" fillId="3" borderId="5" xfId="0" applyFill="1" applyBorder="1" applyAlignment="1">
      <alignment horizontal="center" vertical="top" shrinkToFit="1"/>
    </xf>
    <xf numFmtId="0" fontId="0" fillId="3" borderId="6" xfId="0" applyFill="1" applyBorder="1" applyAlignment="1">
      <alignment horizontal="center" vertical="top" shrinkToFit="1"/>
    </xf>
    <xf numFmtId="49" fontId="7" fillId="0" borderId="4" xfId="0" applyNumberFormat="1" applyFont="1" applyBorder="1" applyAlignment="1" applyProtection="1">
      <alignment vertical="top" shrinkToFit="1"/>
      <protection locked="0"/>
    </xf>
    <xf numFmtId="49" fontId="7" fillId="0" borderId="5" xfId="0" applyNumberFormat="1" applyFont="1" applyBorder="1" applyAlignment="1" applyProtection="1">
      <alignment vertical="top" shrinkToFit="1"/>
      <protection locked="0"/>
    </xf>
    <xf numFmtId="49" fontId="7" fillId="0" borderId="12" xfId="0" applyNumberFormat="1" applyFont="1" applyBorder="1" applyAlignment="1" applyProtection="1">
      <alignment vertical="top" shrinkToFit="1"/>
      <protection locked="0"/>
    </xf>
    <xf numFmtId="0" fontId="7" fillId="0" borderId="11"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35" fillId="5" borderId="28" xfId="0" applyFont="1" applyFill="1" applyBorder="1" applyAlignment="1">
      <alignment horizontal="center" vertical="center" shrinkToFit="1"/>
    </xf>
    <xf numFmtId="0" fontId="35" fillId="5" borderId="29" xfId="0" applyFont="1" applyFill="1" applyBorder="1" applyAlignment="1">
      <alignment horizontal="center" vertical="center" shrinkToFit="1"/>
    </xf>
    <xf numFmtId="0" fontId="35" fillId="5" borderId="30" xfId="0" applyFont="1" applyFill="1" applyBorder="1" applyAlignment="1">
      <alignment horizontal="center" vertical="center" shrinkToFit="1"/>
    </xf>
    <xf numFmtId="0" fontId="35" fillId="3" borderId="28" xfId="0" applyFont="1" applyFill="1" applyBorder="1" applyAlignment="1">
      <alignment horizontal="center" vertical="center" shrinkToFit="1"/>
    </xf>
    <xf numFmtId="0" fontId="35" fillId="3" borderId="29" xfId="0" applyFont="1" applyFill="1" applyBorder="1" applyAlignment="1">
      <alignment horizontal="center" vertical="center" shrinkToFit="1"/>
    </xf>
    <xf numFmtId="0" fontId="35" fillId="3" borderId="30" xfId="0" applyFont="1" applyFill="1" applyBorder="1" applyAlignment="1">
      <alignment horizontal="center" vertical="center" shrinkToFit="1"/>
    </xf>
    <xf numFmtId="0" fontId="19" fillId="3" borderId="2" xfId="0" applyFont="1" applyFill="1" applyBorder="1" applyAlignment="1">
      <alignment horizontal="center" vertical="center" wrapText="1"/>
    </xf>
    <xf numFmtId="0" fontId="19" fillId="3" borderId="0" xfId="0" applyFont="1" applyFill="1" applyAlignment="1">
      <alignment horizontal="center" vertical="center" wrapText="1"/>
    </xf>
    <xf numFmtId="0" fontId="18" fillId="3" borderId="2" xfId="0" applyFont="1" applyFill="1" applyBorder="1">
      <alignment vertical="center"/>
    </xf>
    <xf numFmtId="0" fontId="18" fillId="3" borderId="83" xfId="0" applyFont="1" applyFill="1" applyBorder="1">
      <alignment vertical="center"/>
    </xf>
    <xf numFmtId="0" fontId="18" fillId="3" borderId="0" xfId="0" applyFont="1" applyFill="1">
      <alignment vertical="center"/>
    </xf>
    <xf numFmtId="0" fontId="18" fillId="3" borderId="81" xfId="0" applyFont="1" applyFill="1" applyBorder="1">
      <alignment vertical="center"/>
    </xf>
    <xf numFmtId="0" fontId="0" fillId="3" borderId="2" xfId="0" applyFill="1" applyBorder="1" applyAlignment="1">
      <alignment horizontal="right" vertical="center"/>
    </xf>
    <xf numFmtId="0" fontId="17" fillId="3" borderId="1" xfId="0" applyFont="1" applyFill="1" applyBorder="1" applyAlignment="1">
      <alignment horizontal="center"/>
    </xf>
    <xf numFmtId="0" fontId="17" fillId="3" borderId="2" xfId="0" applyFont="1" applyFill="1" applyBorder="1" applyAlignment="1">
      <alignment horizontal="center"/>
    </xf>
    <xf numFmtId="0" fontId="17" fillId="3" borderId="3" xfId="0" applyFont="1" applyFill="1" applyBorder="1" applyAlignment="1">
      <alignment horizontal="center"/>
    </xf>
    <xf numFmtId="0" fontId="17" fillId="3" borderId="8" xfId="0" applyFont="1" applyFill="1" applyBorder="1" applyAlignment="1">
      <alignment horizontal="center"/>
    </xf>
    <xf numFmtId="0" fontId="17" fillId="3" borderId="0" xfId="0" applyFont="1" applyFill="1" applyAlignment="1">
      <alignment horizontal="center"/>
    </xf>
    <xf numFmtId="0" fontId="17" fillId="3" borderId="7" xfId="0" applyFont="1" applyFill="1" applyBorder="1" applyAlignment="1">
      <alignment horizontal="center"/>
    </xf>
    <xf numFmtId="0" fontId="21" fillId="3" borderId="7" xfId="0" applyFont="1" applyFill="1" applyBorder="1">
      <alignment vertical="center"/>
    </xf>
    <xf numFmtId="0" fontId="27" fillId="2" borderId="93" xfId="0" applyFont="1" applyFill="1" applyBorder="1" applyAlignment="1">
      <alignment horizontal="center" vertical="center"/>
    </xf>
    <xf numFmtId="0" fontId="27" fillId="2" borderId="94" xfId="0" applyFont="1" applyFill="1" applyBorder="1" applyAlignment="1">
      <alignment horizontal="center" vertical="center"/>
    </xf>
    <xf numFmtId="0" fontId="11" fillId="2" borderId="0" xfId="0" applyFont="1" applyFill="1" applyAlignment="1">
      <alignment horizontal="center" vertical="top"/>
    </xf>
    <xf numFmtId="0" fontId="11" fillId="2" borderId="78" xfId="0" applyFont="1" applyFill="1" applyBorder="1" applyAlignment="1">
      <alignment horizontal="center" vertical="center"/>
    </xf>
    <xf numFmtId="0" fontId="11" fillId="2" borderId="66" xfId="0" applyFont="1" applyFill="1" applyBorder="1" applyAlignment="1">
      <alignment horizontal="center" vertical="center"/>
    </xf>
    <xf numFmtId="0" fontId="11" fillId="2" borderId="8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6" xfId="0" applyFont="1" applyFill="1" applyBorder="1" applyAlignment="1">
      <alignment horizontal="center" vertical="center" shrinkToFit="1"/>
    </xf>
    <xf numFmtId="0" fontId="11" fillId="2" borderId="67"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9" fillId="3" borderId="0" xfId="0" applyFont="1" applyFill="1" applyAlignment="1">
      <alignment horizontal="center" vertical="center" shrinkToFit="1"/>
    </xf>
    <xf numFmtId="31" fontId="9" fillId="3" borderId="0" xfId="0" applyNumberFormat="1" applyFont="1" applyFill="1" applyAlignment="1">
      <alignment horizontal="center" vertical="center" shrinkToFit="1"/>
    </xf>
    <xf numFmtId="0" fontId="15" fillId="3" borderId="80" xfId="0" applyFont="1" applyFill="1" applyBorder="1" applyAlignment="1">
      <alignment vertical="top" wrapText="1"/>
    </xf>
    <xf numFmtId="0" fontId="15" fillId="3" borderId="0" xfId="0" applyFont="1" applyFill="1" applyAlignment="1">
      <alignment vertical="top" wrapText="1"/>
    </xf>
    <xf numFmtId="0" fontId="15" fillId="3" borderId="86" xfId="0" applyFont="1" applyFill="1" applyBorder="1" applyAlignment="1">
      <alignment vertical="top" wrapText="1"/>
    </xf>
    <xf numFmtId="0" fontId="15" fillId="3" borderId="87" xfId="0" applyFont="1" applyFill="1" applyBorder="1" applyAlignment="1">
      <alignment vertical="top" wrapText="1"/>
    </xf>
    <xf numFmtId="0" fontId="16" fillId="3" borderId="0" xfId="0" applyFont="1" applyFill="1" applyAlignment="1">
      <alignment vertical="top" wrapText="1"/>
    </xf>
    <xf numFmtId="0" fontId="16" fillId="3" borderId="7" xfId="0" applyFont="1" applyFill="1" applyBorder="1" applyAlignment="1">
      <alignment vertical="top" wrapText="1"/>
    </xf>
    <xf numFmtId="0" fontId="9" fillId="3" borderId="0" xfId="0" applyFont="1" applyFill="1" applyAlignment="1">
      <alignment vertical="top" wrapText="1"/>
    </xf>
    <xf numFmtId="0" fontId="8" fillId="0" borderId="8" xfId="0" applyFont="1" applyBorder="1" applyProtection="1">
      <alignment vertical="center"/>
      <protection locked="0"/>
    </xf>
    <xf numFmtId="0" fontId="8" fillId="0" borderId="0" xfId="0" applyFont="1" applyProtection="1">
      <alignment vertical="center"/>
      <protection locked="0"/>
    </xf>
    <xf numFmtId="0" fontId="37" fillId="0" borderId="66" xfId="0" applyFont="1" applyBorder="1" applyAlignment="1" applyProtection="1">
      <alignment horizontal="center" vertical="center"/>
      <protection locked="0"/>
    </xf>
    <xf numFmtId="0" fontId="37" fillId="0" borderId="67" xfId="0" applyFont="1" applyBorder="1" applyAlignment="1" applyProtection="1">
      <alignment horizontal="center" vertical="center"/>
      <protection locked="0"/>
    </xf>
    <xf numFmtId="0" fontId="37" fillId="0" borderId="8" xfId="0" applyFont="1" applyBorder="1" applyAlignment="1" applyProtection="1">
      <alignment horizontal="center" vertical="center"/>
      <protection locked="0"/>
    </xf>
    <xf numFmtId="0" fontId="37" fillId="0" borderId="0" xfId="0" applyFont="1" applyAlignment="1" applyProtection="1">
      <alignment horizontal="center" vertical="center"/>
      <protection locked="0"/>
    </xf>
    <xf numFmtId="0" fontId="37" fillId="0" borderId="7" xfId="0" applyFont="1" applyBorder="1" applyAlignment="1" applyProtection="1">
      <alignment horizontal="center" vertical="center"/>
      <protection locked="0"/>
    </xf>
    <xf numFmtId="0" fontId="13" fillId="3" borderId="82" xfId="0" applyFont="1" applyFill="1" applyBorder="1" applyAlignment="1">
      <alignment horizontal="center" vertical="top"/>
    </xf>
    <xf numFmtId="0" fontId="14" fillId="3" borderId="2" xfId="0" applyFont="1" applyFill="1" applyBorder="1" applyAlignment="1">
      <alignment horizontal="center" vertical="top"/>
    </xf>
    <xf numFmtId="0" fontId="14" fillId="3" borderId="84" xfId="0" applyFont="1" applyFill="1" applyBorder="1" applyAlignment="1">
      <alignment horizontal="center" vertical="top"/>
    </xf>
    <xf numFmtId="0" fontId="14" fillId="3" borderId="5" xfId="0" applyFont="1" applyFill="1" applyBorder="1" applyAlignment="1">
      <alignment horizontal="center" vertical="top"/>
    </xf>
    <xf numFmtId="0" fontId="36" fillId="0" borderId="2" xfId="0" applyFont="1" applyBorder="1" applyProtection="1">
      <alignment vertical="center"/>
      <protection locked="0"/>
    </xf>
    <xf numFmtId="0" fontId="36" fillId="0" borderId="83" xfId="0" applyFont="1" applyBorder="1" applyProtection="1">
      <alignment vertical="center"/>
      <protection locked="0"/>
    </xf>
    <xf numFmtId="0" fontId="36" fillId="0" borderId="5" xfId="0" applyFont="1" applyBorder="1" applyProtection="1">
      <alignment vertical="center"/>
      <protection locked="0"/>
    </xf>
    <xf numFmtId="0" fontId="36" fillId="0" borderId="85" xfId="0" applyFont="1" applyBorder="1" applyProtection="1">
      <alignment vertical="center"/>
      <protection locked="0"/>
    </xf>
    <xf numFmtId="0" fontId="16" fillId="3" borderId="8" xfId="0" applyFont="1" applyFill="1" applyBorder="1">
      <alignment vertical="center"/>
    </xf>
    <xf numFmtId="0" fontId="36" fillId="0" borderId="2" xfId="0" applyFont="1" applyBorder="1" applyAlignment="1" applyProtection="1">
      <alignment horizontal="center" vertical="center" wrapText="1"/>
      <protection locked="0"/>
    </xf>
    <xf numFmtId="0" fontId="37" fillId="0" borderId="2" xfId="0" applyFont="1" applyBorder="1" applyAlignment="1" applyProtection="1">
      <alignment horizontal="center" vertical="center" wrapText="1"/>
      <protection locked="0"/>
    </xf>
    <xf numFmtId="0" fontId="37" fillId="0" borderId="87" xfId="0" applyFont="1" applyBorder="1" applyAlignment="1" applyProtection="1">
      <alignment horizontal="center" vertical="center" wrapText="1"/>
      <protection locked="0"/>
    </xf>
    <xf numFmtId="0" fontId="37" fillId="0" borderId="83" xfId="0" applyFont="1" applyBorder="1" applyAlignment="1" applyProtection="1">
      <alignment horizontal="center" vertical="center" wrapText="1"/>
      <protection locked="0"/>
    </xf>
    <xf numFmtId="0" fontId="37" fillId="0" borderId="88" xfId="0" applyFont="1" applyBorder="1" applyAlignment="1" applyProtection="1">
      <alignment horizontal="center" vertical="center" wrapText="1"/>
      <protection locked="0"/>
    </xf>
    <xf numFmtId="0" fontId="38" fillId="0" borderId="2" xfId="0" applyFont="1" applyBorder="1" applyAlignment="1" applyProtection="1">
      <alignment horizontal="right" vertical="center"/>
      <protection locked="0"/>
    </xf>
    <xf numFmtId="0" fontId="38" fillId="0" borderId="87" xfId="0" applyFont="1" applyBorder="1" applyAlignment="1" applyProtection="1">
      <alignment horizontal="right" vertical="center"/>
      <protection locked="0"/>
    </xf>
    <xf numFmtId="0" fontId="39" fillId="0" borderId="2" xfId="0" applyFont="1" applyBorder="1" applyAlignment="1" applyProtection="1">
      <alignment horizontal="right" vertical="center"/>
      <protection locked="0"/>
    </xf>
    <xf numFmtId="0" fontId="39" fillId="0" borderId="87" xfId="0" applyFont="1" applyBorder="1" applyAlignment="1" applyProtection="1">
      <alignment horizontal="right" vertical="center"/>
      <protection locked="0"/>
    </xf>
    <xf numFmtId="0" fontId="14" fillId="3" borderId="80" xfId="0" applyFont="1" applyFill="1" applyBorder="1" applyAlignment="1">
      <alignment horizontal="center" vertical="top"/>
    </xf>
    <xf numFmtId="0" fontId="14" fillId="3" borderId="0" xfId="0" applyFont="1" applyFill="1" applyAlignment="1">
      <alignment horizontal="center" vertical="top"/>
    </xf>
    <xf numFmtId="0" fontId="26" fillId="2" borderId="51" xfId="0" applyFont="1" applyFill="1" applyBorder="1" applyAlignment="1">
      <alignment horizontal="center" vertical="center" shrinkToFit="1"/>
    </xf>
    <xf numFmtId="0" fontId="26" fillId="2" borderId="90"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18" lockText="1" noThreeD="1"/>
</file>

<file path=xl/ctrlProps/ctrlProp10.xml><?xml version="1.0" encoding="utf-8"?>
<formControlPr xmlns="http://schemas.microsoft.com/office/spreadsheetml/2009/9/main" objectType="CheckBox" fmlaLink="$A$38" lockText="1" noThreeD="1"/>
</file>

<file path=xl/ctrlProps/ctrlProp11.xml><?xml version="1.0" encoding="utf-8"?>
<formControlPr xmlns="http://schemas.microsoft.com/office/spreadsheetml/2009/9/main" objectType="CheckBox" fmlaLink="$A$42" lockText="1" noThreeD="1"/>
</file>

<file path=xl/ctrlProps/ctrlProp12.xml><?xml version="1.0" encoding="utf-8"?>
<formControlPr xmlns="http://schemas.microsoft.com/office/spreadsheetml/2009/9/main" objectType="Radio" checked="Checked" firstButton="1" fmlaLink="$A$5" lockText="1"/>
</file>

<file path=xl/ctrlProps/ctrlProp13.xml><?xml version="1.0" encoding="utf-8"?>
<formControlPr xmlns="http://schemas.microsoft.com/office/spreadsheetml/2009/9/main" objectType="Radio" lockText="1"/>
</file>

<file path=xl/ctrlProps/ctrlProp14.xml><?xml version="1.0" encoding="utf-8"?>
<formControlPr xmlns="http://schemas.microsoft.com/office/spreadsheetml/2009/9/main" objectType="CheckBox" fmlaLink="$C$69" lockText="1" noThreeD="1"/>
</file>

<file path=xl/ctrlProps/ctrlProp15.xml><?xml version="1.0" encoding="utf-8"?>
<formControlPr xmlns="http://schemas.microsoft.com/office/spreadsheetml/2009/9/main" objectType="CheckBox" fmlaLink="$C$70" lockText="1" noThreeD="1"/>
</file>

<file path=xl/ctrlProps/ctrlProp16.xml><?xml version="1.0" encoding="utf-8"?>
<formControlPr xmlns="http://schemas.microsoft.com/office/spreadsheetml/2009/9/main" objectType="CheckBox" fmlaLink="$C$71" lockText="1" noThreeD="1"/>
</file>

<file path=xl/ctrlProps/ctrlProp17.xml><?xml version="1.0" encoding="utf-8"?>
<formControlPr xmlns="http://schemas.microsoft.com/office/spreadsheetml/2009/9/main" objectType="CheckBox" fmlaLink="$C$72" lockText="1" noThreeD="1"/>
</file>

<file path=xl/ctrlProps/ctrlProp18.xml><?xml version="1.0" encoding="utf-8"?>
<formControlPr xmlns="http://schemas.microsoft.com/office/spreadsheetml/2009/9/main" objectType="CheckBox" fmlaLink="$B$76" lockText="1" noThreeD="1"/>
</file>

<file path=xl/ctrlProps/ctrlProp19.xml><?xml version="1.0" encoding="utf-8"?>
<formControlPr xmlns="http://schemas.microsoft.com/office/spreadsheetml/2009/9/main" objectType="CheckBox" fmlaLink="$C$76" lockText="1" noThreeD="1"/>
</file>

<file path=xl/ctrlProps/ctrlProp2.xml><?xml version="1.0" encoding="utf-8"?>
<formControlPr xmlns="http://schemas.microsoft.com/office/spreadsheetml/2009/9/main" objectType="CheckBox" fmlaLink="$A$19" lockText="1" noThreeD="1"/>
</file>

<file path=xl/ctrlProps/ctrlProp20.xml><?xml version="1.0" encoding="utf-8"?>
<formControlPr xmlns="http://schemas.microsoft.com/office/spreadsheetml/2009/9/main" objectType="CheckBox" fmlaLink="$D$78" lockText="1" noThreeD="1"/>
</file>

<file path=xl/ctrlProps/ctrlProp21.xml><?xml version="1.0" encoding="utf-8"?>
<formControlPr xmlns="http://schemas.microsoft.com/office/spreadsheetml/2009/9/main" objectType="CheckBox" fmlaLink="$D$79" lockText="1" noThreeD="1"/>
</file>

<file path=xl/ctrlProps/ctrlProp22.xml><?xml version="1.0" encoding="utf-8"?>
<formControlPr xmlns="http://schemas.microsoft.com/office/spreadsheetml/2009/9/main" objectType="CheckBox" fmlaLink="$D$80" lockText="1" noThreeD="1"/>
</file>

<file path=xl/ctrlProps/ctrlProp23.xml><?xml version="1.0" encoding="utf-8"?>
<formControlPr xmlns="http://schemas.microsoft.com/office/spreadsheetml/2009/9/main" objectType="Radio" checked="Checked" firstButton="1" fmlaLink="$A$87"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CheckBox" fmlaLink="$B$87" lockText="1" noThreeD="1"/>
</file>

<file path=xl/ctrlProps/ctrlProp26.xml><?xml version="1.0" encoding="utf-8"?>
<formControlPr xmlns="http://schemas.microsoft.com/office/spreadsheetml/2009/9/main" objectType="CheckBox" fmlaLink="$B$90" lockText="1" noThreeD="1"/>
</file>

<file path=xl/ctrlProps/ctrlProp27.xml><?xml version="1.0" encoding="utf-8"?>
<formControlPr xmlns="http://schemas.microsoft.com/office/spreadsheetml/2009/9/main" objectType="CheckBox" fmlaLink="$B$91" lockText="1" noThreeD="1"/>
</file>

<file path=xl/ctrlProps/ctrlProp28.xml><?xml version="1.0" encoding="utf-8"?>
<formControlPr xmlns="http://schemas.microsoft.com/office/spreadsheetml/2009/9/main" objectType="CheckBox" fmlaLink="$B$93" lockText="1" noThreeD="1"/>
</file>

<file path=xl/ctrlProps/ctrlProp29.xml><?xml version="1.0" encoding="utf-8"?>
<formControlPr xmlns="http://schemas.microsoft.com/office/spreadsheetml/2009/9/main" objectType="CheckBox" fmlaLink="$B$95" lockText="1" noThreeD="1"/>
</file>

<file path=xl/ctrlProps/ctrlProp3.xml><?xml version="1.0" encoding="utf-8"?>
<formControlPr xmlns="http://schemas.microsoft.com/office/spreadsheetml/2009/9/main" objectType="CheckBox" fmlaLink="$A$20" lockText="1" noThreeD="1"/>
</file>

<file path=xl/ctrlProps/ctrlProp30.xml><?xml version="1.0" encoding="utf-8"?>
<formControlPr xmlns="http://schemas.microsoft.com/office/spreadsheetml/2009/9/main" objectType="CheckBox" fmlaLink="$A$103"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firstButton="1" fmlaLink="$A$97" lockText="1"/>
</file>

<file path=xl/ctrlProps/ctrlProp33.xml><?xml version="1.0" encoding="utf-8"?>
<formControlPr xmlns="http://schemas.microsoft.com/office/spreadsheetml/2009/9/main" objectType="Radio" lockText="1"/>
</file>

<file path=xl/ctrlProps/ctrlProp34.xml><?xml version="1.0" encoding="utf-8"?>
<formControlPr xmlns="http://schemas.microsoft.com/office/spreadsheetml/2009/9/main" objectType="Radio" lockText="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CheckBox" fmlaLink="$B$82" lockText="1" noThreeD="1"/>
</file>

<file path=xl/ctrlProps/ctrlProp37.xml><?xml version="1.0" encoding="utf-8"?>
<formControlPr xmlns="http://schemas.microsoft.com/office/spreadsheetml/2009/9/main" objectType="CheckBox" fmlaLink="$B$88"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CheckBox" fmlaLink="$A$28" lockText="1" noThreeD="1"/>
</file>

<file path=xl/ctrlProps/ctrlProp4.xml><?xml version="1.0" encoding="utf-8"?>
<formControlPr xmlns="http://schemas.microsoft.com/office/spreadsheetml/2009/9/main" objectType="CheckBox" fmlaLink="$A$22" lockText="1" noThreeD="1"/>
</file>

<file path=xl/ctrlProps/ctrlProp40.xml><?xml version="1.0" encoding="utf-8"?>
<formControlPr xmlns="http://schemas.microsoft.com/office/spreadsheetml/2009/9/main" objectType="CheckBox" fmlaLink="$A$30" lockText="1" noThreeD="1"/>
</file>

<file path=xl/ctrlProps/ctrlProp41.xml><?xml version="1.0" encoding="utf-8"?>
<formControlPr xmlns="http://schemas.microsoft.com/office/spreadsheetml/2009/9/main" objectType="CheckBox" fmlaLink="$A$29" lockText="1" noThreeD="1"/>
</file>

<file path=xl/ctrlProps/ctrlProp42.xml><?xml version="1.0" encoding="utf-8"?>
<formControlPr xmlns="http://schemas.microsoft.com/office/spreadsheetml/2009/9/main" objectType="CheckBox" fmlaLink="$A$29" lockText="1" noThreeD="1"/>
</file>

<file path=xl/ctrlProps/ctrlProp43.xml><?xml version="1.0" encoding="utf-8"?>
<formControlPr xmlns="http://schemas.microsoft.com/office/spreadsheetml/2009/9/main" objectType="CheckBox" fmlaLink="$A$32" lockText="1" noThreeD="1"/>
</file>

<file path=xl/ctrlProps/ctrlProp44.xml><?xml version="1.0" encoding="utf-8"?>
<formControlPr xmlns="http://schemas.microsoft.com/office/spreadsheetml/2009/9/main" objectType="CheckBox" fmlaLink="$A$34" lockText="1" noThreeD="1"/>
</file>

<file path=xl/ctrlProps/ctrlProp45.xml><?xml version="1.0" encoding="utf-8"?>
<formControlPr xmlns="http://schemas.microsoft.com/office/spreadsheetml/2009/9/main" objectType="CheckBox" fmlaLink="$A$33" lockText="1" noThreeD="1"/>
</file>

<file path=xl/ctrlProps/ctrlProp46.xml><?xml version="1.0" encoding="utf-8"?>
<formControlPr xmlns="http://schemas.microsoft.com/office/spreadsheetml/2009/9/main" objectType="CheckBox" fmlaLink="$A$35" lockText="1" noThreeD="1"/>
</file>

<file path=xl/ctrlProps/ctrlProp47.xml><?xml version="1.0" encoding="utf-8"?>
<formControlPr xmlns="http://schemas.microsoft.com/office/spreadsheetml/2009/9/main" objectType="CheckBox" fmlaLink="$A$37" lockText="1" noThreeD="1"/>
</file>

<file path=xl/ctrlProps/ctrlProp48.xml><?xml version="1.0" encoding="utf-8"?>
<formControlPr xmlns="http://schemas.microsoft.com/office/spreadsheetml/2009/9/main" objectType="CheckBox" fmlaLink="$A$36" lockText="1" noThreeD="1"/>
</file>

<file path=xl/ctrlProps/ctrlProp49.xml><?xml version="1.0" encoding="utf-8"?>
<formControlPr xmlns="http://schemas.microsoft.com/office/spreadsheetml/2009/9/main" objectType="CheckBox" fmlaLink="$A$39" lockText="1" noThreeD="1"/>
</file>

<file path=xl/ctrlProps/ctrlProp5.xml><?xml version="1.0" encoding="utf-8"?>
<formControlPr xmlns="http://schemas.microsoft.com/office/spreadsheetml/2009/9/main" objectType="CheckBox" fmlaLink="$A$23" lockText="1" noThreeD="1"/>
</file>

<file path=xl/ctrlProps/ctrlProp50.xml><?xml version="1.0" encoding="utf-8"?>
<formControlPr xmlns="http://schemas.microsoft.com/office/spreadsheetml/2009/9/main" objectType="CheckBox" fmlaLink="$A$41" lockText="1" noThreeD="1"/>
</file>

<file path=xl/ctrlProps/ctrlProp51.xml><?xml version="1.0" encoding="utf-8"?>
<formControlPr xmlns="http://schemas.microsoft.com/office/spreadsheetml/2009/9/main" objectType="CheckBox" fmlaLink="$A$40" lockText="1" noThreeD="1"/>
</file>

<file path=xl/ctrlProps/ctrlProp52.xml><?xml version="1.0" encoding="utf-8"?>
<formControlPr xmlns="http://schemas.microsoft.com/office/spreadsheetml/2009/9/main" objectType="CheckBox" fmlaLink="$E$55" lockText="1" noThreeD="1"/>
</file>

<file path=xl/ctrlProps/ctrlProp53.xml><?xml version="1.0" encoding="utf-8"?>
<formControlPr xmlns="http://schemas.microsoft.com/office/spreadsheetml/2009/9/main" objectType="CheckBox" fmlaLink="$E$58"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checked="Checked" firstButton="1" fmlaLink="$A$69" lockText="1"/>
</file>

<file path=xl/ctrlProps/ctrlProp56.xml><?xml version="1.0" encoding="utf-8"?>
<formControlPr xmlns="http://schemas.microsoft.com/office/spreadsheetml/2009/9/main" objectType="Radio" lockText="1"/>
</file>

<file path=xl/ctrlProps/ctrlProp6.xml><?xml version="1.0" encoding="utf-8"?>
<formControlPr xmlns="http://schemas.microsoft.com/office/spreadsheetml/2009/9/main" objectType="CheckBox" fmlaLink="$A$24" lockText="1" noThreeD="1"/>
</file>

<file path=xl/ctrlProps/ctrlProp7.xml><?xml version="1.0" encoding="utf-8"?>
<formControlPr xmlns="http://schemas.microsoft.com/office/spreadsheetml/2009/9/main" objectType="CheckBox" fmlaLink="$A$26" lockText="1" noThreeD="1"/>
</file>

<file path=xl/ctrlProps/ctrlProp8.xml><?xml version="1.0" encoding="utf-8"?>
<formControlPr xmlns="http://schemas.microsoft.com/office/spreadsheetml/2009/9/main" objectType="CheckBox" fmlaLink="$A$27" lockText="1" noThreeD="1"/>
</file>

<file path=xl/ctrlProps/ctrlProp9.xml><?xml version="1.0" encoding="utf-8"?>
<formControlPr xmlns="http://schemas.microsoft.com/office/spreadsheetml/2009/9/main" objectType="CheckBox" fmlaLink="$A$3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xdr:colOff>
          <xdr:row>16</xdr:row>
          <xdr:rowOff>180975</xdr:rowOff>
        </xdr:from>
        <xdr:to>
          <xdr:col>11</xdr:col>
          <xdr:colOff>47625</xdr:colOff>
          <xdr:row>18</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17</xdr:row>
          <xdr:rowOff>180975</xdr:rowOff>
        </xdr:from>
        <xdr:to>
          <xdr:col>11</xdr:col>
          <xdr:colOff>47625</xdr:colOff>
          <xdr:row>19</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18</xdr:row>
          <xdr:rowOff>171450</xdr:rowOff>
        </xdr:from>
        <xdr:to>
          <xdr:col>11</xdr:col>
          <xdr:colOff>47625</xdr:colOff>
          <xdr:row>20</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xdr:row>
          <xdr:rowOff>180975</xdr:rowOff>
        </xdr:from>
        <xdr:to>
          <xdr:col>11</xdr:col>
          <xdr:colOff>47625</xdr:colOff>
          <xdr:row>22</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21</xdr:row>
          <xdr:rowOff>180975</xdr:rowOff>
        </xdr:from>
        <xdr:to>
          <xdr:col>11</xdr:col>
          <xdr:colOff>47625</xdr:colOff>
          <xdr:row>23</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22</xdr:row>
          <xdr:rowOff>180975</xdr:rowOff>
        </xdr:from>
        <xdr:to>
          <xdr:col>11</xdr:col>
          <xdr:colOff>47625</xdr:colOff>
          <xdr:row>24</xdr:row>
          <xdr:rowOff>28575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24</xdr:row>
          <xdr:rowOff>190500</xdr:rowOff>
        </xdr:from>
        <xdr:to>
          <xdr:col>11</xdr:col>
          <xdr:colOff>47625</xdr:colOff>
          <xdr:row>26</xdr:row>
          <xdr:rowOff>38100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25</xdr:row>
          <xdr:rowOff>190500</xdr:rowOff>
        </xdr:from>
        <xdr:to>
          <xdr:col>11</xdr:col>
          <xdr:colOff>47625</xdr:colOff>
          <xdr:row>27</xdr:row>
          <xdr:rowOff>28575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26</xdr:row>
          <xdr:rowOff>190500</xdr:rowOff>
        </xdr:from>
        <xdr:to>
          <xdr:col>11</xdr:col>
          <xdr:colOff>47625</xdr:colOff>
          <xdr:row>28</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28</xdr:row>
          <xdr:rowOff>180975</xdr:rowOff>
        </xdr:from>
        <xdr:to>
          <xdr:col>11</xdr:col>
          <xdr:colOff>47625</xdr:colOff>
          <xdr:row>30</xdr:row>
          <xdr:rowOff>28575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29</xdr:row>
          <xdr:rowOff>180975</xdr:rowOff>
        </xdr:from>
        <xdr:to>
          <xdr:col>11</xdr:col>
          <xdr:colOff>47625</xdr:colOff>
          <xdr:row>31</xdr:row>
          <xdr:rowOff>28575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30</xdr:row>
          <xdr:rowOff>180975</xdr:rowOff>
        </xdr:from>
        <xdr:to>
          <xdr:col>11</xdr:col>
          <xdr:colOff>47625</xdr:colOff>
          <xdr:row>32</xdr:row>
          <xdr:rowOff>28575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32</xdr:row>
          <xdr:rowOff>190500</xdr:rowOff>
        </xdr:from>
        <xdr:to>
          <xdr:col>11</xdr:col>
          <xdr:colOff>47625</xdr:colOff>
          <xdr:row>34</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33</xdr:row>
          <xdr:rowOff>180975</xdr:rowOff>
        </xdr:from>
        <xdr:to>
          <xdr:col>11</xdr:col>
          <xdr:colOff>47625</xdr:colOff>
          <xdr:row>35</xdr:row>
          <xdr:rowOff>28575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35</xdr:row>
          <xdr:rowOff>180975</xdr:rowOff>
        </xdr:from>
        <xdr:to>
          <xdr:col>11</xdr:col>
          <xdr:colOff>47625</xdr:colOff>
          <xdr:row>37</xdr:row>
          <xdr:rowOff>28575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36</xdr:row>
          <xdr:rowOff>180975</xdr:rowOff>
        </xdr:from>
        <xdr:to>
          <xdr:col>11</xdr:col>
          <xdr:colOff>47625</xdr:colOff>
          <xdr:row>38</xdr:row>
          <xdr:rowOff>28575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37</xdr:row>
          <xdr:rowOff>190500</xdr:rowOff>
        </xdr:from>
        <xdr:to>
          <xdr:col>11</xdr:col>
          <xdr:colOff>47625</xdr:colOff>
          <xdr:row>39</xdr:row>
          <xdr:rowOff>38100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39</xdr:row>
          <xdr:rowOff>190500</xdr:rowOff>
        </xdr:from>
        <xdr:to>
          <xdr:col>11</xdr:col>
          <xdr:colOff>47625</xdr:colOff>
          <xdr:row>41</xdr:row>
          <xdr:rowOff>38100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40</xdr:row>
          <xdr:rowOff>190500</xdr:rowOff>
        </xdr:from>
        <xdr:to>
          <xdr:col>11</xdr:col>
          <xdr:colOff>47625</xdr:colOff>
          <xdr:row>42</xdr:row>
          <xdr:rowOff>38100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xdr:from>
      <xdr:col>14</xdr:col>
      <xdr:colOff>76200</xdr:colOff>
      <xdr:row>73</xdr:row>
      <xdr:rowOff>104775</xdr:rowOff>
    </xdr:from>
    <xdr:to>
      <xdr:col>16</xdr:col>
      <xdr:colOff>114300</xdr:colOff>
      <xdr:row>75</xdr:row>
      <xdr:rowOff>28575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410575" y="7038975"/>
          <a:ext cx="514350" cy="4000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b="1"/>
            <a:t>主たる居室</a:t>
          </a:r>
        </a:p>
      </xdr:txBody>
    </xdr:sp>
    <xdr:clientData/>
  </xdr:twoCellAnchor>
  <xdr:twoCellAnchor>
    <xdr:from>
      <xdr:col>16</xdr:col>
      <xdr:colOff>0</xdr:colOff>
      <xdr:row>73</xdr:row>
      <xdr:rowOff>104774</xdr:rowOff>
    </xdr:from>
    <xdr:to>
      <xdr:col>17</xdr:col>
      <xdr:colOff>228600</xdr:colOff>
      <xdr:row>75</xdr:row>
      <xdr:rowOff>76200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810625" y="7038974"/>
          <a:ext cx="466725" cy="44767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b="1"/>
            <a:t>その他の居室</a:t>
          </a:r>
        </a:p>
      </xdr:txBody>
    </xdr:sp>
    <xdr:clientData/>
  </xdr:twoCellAnchor>
  <xdr:twoCellAnchor>
    <xdr:from>
      <xdr:col>26</xdr:col>
      <xdr:colOff>185529</xdr:colOff>
      <xdr:row>110</xdr:row>
      <xdr:rowOff>118439</xdr:rowOff>
    </xdr:from>
    <xdr:to>
      <xdr:col>32</xdr:col>
      <xdr:colOff>137904</xdr:colOff>
      <xdr:row>116</xdr:row>
      <xdr:rowOff>21118</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7519779" y="26312189"/>
          <a:ext cx="1381125" cy="1331429"/>
        </a:xfrm>
        <a:prstGeom prst="ellipse">
          <a:avLst/>
        </a:prstGeom>
        <a:solidFill>
          <a:schemeClr val="accent1">
            <a:alpha val="9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9525</xdr:colOff>
      <xdr:row>111</xdr:row>
      <xdr:rowOff>15385</xdr:rowOff>
    </xdr:from>
    <xdr:to>
      <xdr:col>25</xdr:col>
      <xdr:colOff>157531</xdr:colOff>
      <xdr:row>115</xdr:row>
      <xdr:rowOff>132520</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a:off x="4533900" y="26171035"/>
          <a:ext cx="148006" cy="154588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157531</xdr:colOff>
      <xdr:row>113</xdr:row>
      <xdr:rowOff>69779</xdr:rowOff>
    </xdr:from>
    <xdr:to>
      <xdr:col>26</xdr:col>
      <xdr:colOff>185529</xdr:colOff>
      <xdr:row>113</xdr:row>
      <xdr:rowOff>73953</xdr:rowOff>
    </xdr:to>
    <xdr:cxnSp macro="">
      <xdr:nvCxnSpPr>
        <xdr:cNvPr id="7" name="直線矢印コネクタ 6">
          <a:extLst>
            <a:ext uri="{FF2B5EF4-FFF2-40B4-BE49-F238E27FC236}">
              <a16:creationId xmlns:a16="http://schemas.microsoft.com/office/drawing/2014/main" id="{00000000-0008-0000-0000-000007000000}"/>
            </a:ext>
          </a:extLst>
        </xdr:cNvPr>
        <xdr:cNvCxnSpPr>
          <a:stCxn id="5" idx="2"/>
          <a:endCxn id="4" idx="2"/>
        </xdr:cNvCxnSpPr>
      </xdr:nvCxnSpPr>
      <xdr:spPr>
        <a:xfrm flipV="1">
          <a:off x="7253656" y="26977904"/>
          <a:ext cx="266123" cy="417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12678</xdr:colOff>
      <xdr:row>115</xdr:row>
      <xdr:rowOff>123092</xdr:rowOff>
    </xdr:from>
    <xdr:to>
      <xdr:col>15</xdr:col>
      <xdr:colOff>26600</xdr:colOff>
      <xdr:row>115</xdr:row>
      <xdr:rowOff>123092</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a:off x="5040221" y="27687614"/>
          <a:ext cx="254118"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87923</xdr:colOff>
      <xdr:row>68</xdr:row>
      <xdr:rowOff>109904</xdr:rowOff>
    </xdr:from>
    <xdr:to>
      <xdr:col>21</xdr:col>
      <xdr:colOff>21980</xdr:colOff>
      <xdr:row>71</xdr:row>
      <xdr:rowOff>139212</xdr:rowOff>
    </xdr:to>
    <xdr:sp macro="" textlink="">
      <xdr:nvSpPr>
        <xdr:cNvPr id="11" name="左大かっこ 10">
          <a:extLst>
            <a:ext uri="{FF2B5EF4-FFF2-40B4-BE49-F238E27FC236}">
              <a16:creationId xmlns:a16="http://schemas.microsoft.com/office/drawing/2014/main" id="{00000000-0008-0000-0000-00000B000000}"/>
            </a:ext>
          </a:extLst>
        </xdr:cNvPr>
        <xdr:cNvSpPr/>
      </xdr:nvSpPr>
      <xdr:spPr>
        <a:xfrm>
          <a:off x="5911780" y="16079247"/>
          <a:ext cx="173543" cy="758651"/>
        </a:xfrm>
        <a:prstGeom prst="leftBracket">
          <a:avLst>
            <a:gd name="adj" fmla="val 6165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92529</xdr:colOff>
      <xdr:row>69</xdr:row>
      <xdr:rowOff>125185</xdr:rowOff>
    </xdr:from>
    <xdr:to>
      <xdr:col>21</xdr:col>
      <xdr:colOff>16328</xdr:colOff>
      <xdr:row>69</xdr:row>
      <xdr:rowOff>125185</xdr:rowOff>
    </xdr:to>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flipH="1">
          <a:off x="5916386" y="16334014"/>
          <a:ext cx="16328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87086</xdr:colOff>
      <xdr:row>70</xdr:row>
      <xdr:rowOff>108856</xdr:rowOff>
    </xdr:from>
    <xdr:to>
      <xdr:col>21</xdr:col>
      <xdr:colOff>10885</xdr:colOff>
      <xdr:row>70</xdr:row>
      <xdr:rowOff>108856</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flipH="1">
          <a:off x="5910943" y="16568056"/>
          <a:ext cx="16328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95250</xdr:colOff>
      <xdr:row>69</xdr:row>
      <xdr:rowOff>171450</xdr:rowOff>
    </xdr:from>
    <xdr:to>
      <xdr:col>20</xdr:col>
      <xdr:colOff>87923</xdr:colOff>
      <xdr:row>69</xdr:row>
      <xdr:rowOff>172079</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flipV="1">
          <a:off x="3848100" y="16421100"/>
          <a:ext cx="230798" cy="62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119743</xdr:colOff>
      <xdr:row>72</xdr:row>
      <xdr:rowOff>174172</xdr:rowOff>
    </xdr:from>
    <xdr:to>
      <xdr:col>9</xdr:col>
      <xdr:colOff>119743</xdr:colOff>
      <xdr:row>83</xdr:row>
      <xdr:rowOff>114300</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3309257" y="17123229"/>
          <a:ext cx="0" cy="259624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125186</xdr:colOff>
      <xdr:row>78</xdr:row>
      <xdr:rowOff>114298</xdr:rowOff>
    </xdr:from>
    <xdr:to>
      <xdr:col>12</xdr:col>
      <xdr:colOff>10886</xdr:colOff>
      <xdr:row>78</xdr:row>
      <xdr:rowOff>114298</xdr:rowOff>
    </xdr:to>
    <xdr:cxnSp macro="">
      <xdr:nvCxnSpPr>
        <xdr:cNvPr id="21" name="直線コネクタ 20">
          <a:extLst>
            <a:ext uri="{FF2B5EF4-FFF2-40B4-BE49-F238E27FC236}">
              <a16:creationId xmlns:a16="http://schemas.microsoft.com/office/drawing/2014/main" id="{00000000-0008-0000-0000-000015000000}"/>
            </a:ext>
          </a:extLst>
        </xdr:cNvPr>
        <xdr:cNvCxnSpPr/>
      </xdr:nvCxnSpPr>
      <xdr:spPr>
        <a:xfrm flipH="1">
          <a:off x="3314700" y="18522041"/>
          <a:ext cx="6041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119742</xdr:colOff>
      <xdr:row>83</xdr:row>
      <xdr:rowOff>114299</xdr:rowOff>
    </xdr:from>
    <xdr:to>
      <xdr:col>12</xdr:col>
      <xdr:colOff>5443</xdr:colOff>
      <xdr:row>83</xdr:row>
      <xdr:rowOff>114299</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3309256" y="19719470"/>
          <a:ext cx="60415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239485</xdr:colOff>
      <xdr:row>78</xdr:row>
      <xdr:rowOff>108857</xdr:rowOff>
    </xdr:from>
    <xdr:to>
      <xdr:col>14</xdr:col>
      <xdr:colOff>185057</xdr:colOff>
      <xdr:row>78</xdr:row>
      <xdr:rowOff>108857</xdr:rowOff>
    </xdr:to>
    <xdr:cxnSp macro="">
      <xdr:nvCxnSpPr>
        <xdr:cNvPr id="28" name="直線矢印コネクタ 27">
          <a:extLst>
            <a:ext uri="{FF2B5EF4-FFF2-40B4-BE49-F238E27FC236}">
              <a16:creationId xmlns:a16="http://schemas.microsoft.com/office/drawing/2014/main" id="{00000000-0008-0000-0000-00001C000000}"/>
            </a:ext>
          </a:extLst>
        </xdr:cNvPr>
        <xdr:cNvCxnSpPr>
          <a:endCxn id="30" idx="1"/>
        </xdr:cNvCxnSpPr>
      </xdr:nvCxnSpPr>
      <xdr:spPr>
        <a:xfrm>
          <a:off x="4386942" y="18516600"/>
          <a:ext cx="185058"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239485</xdr:colOff>
      <xdr:row>83</xdr:row>
      <xdr:rowOff>113673</xdr:rowOff>
    </xdr:from>
    <xdr:to>
      <xdr:col>15</xdr:col>
      <xdr:colOff>71593</xdr:colOff>
      <xdr:row>83</xdr:row>
      <xdr:rowOff>114300</xdr:rowOff>
    </xdr:to>
    <xdr:cxnSp macro="">
      <xdr:nvCxnSpPr>
        <xdr:cNvPr id="29" name="直線矢印コネクタ 28">
          <a:extLst>
            <a:ext uri="{FF2B5EF4-FFF2-40B4-BE49-F238E27FC236}">
              <a16:creationId xmlns:a16="http://schemas.microsoft.com/office/drawing/2014/main" id="{00000000-0008-0000-0000-00001D000000}"/>
            </a:ext>
          </a:extLst>
        </xdr:cNvPr>
        <xdr:cNvCxnSpPr/>
      </xdr:nvCxnSpPr>
      <xdr:spPr>
        <a:xfrm flipV="1">
          <a:off x="4386942" y="19718844"/>
          <a:ext cx="311080" cy="62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185057</xdr:colOff>
      <xdr:row>75</xdr:row>
      <xdr:rowOff>115347</xdr:rowOff>
    </xdr:from>
    <xdr:to>
      <xdr:col>15</xdr:col>
      <xdr:colOff>54637</xdr:colOff>
      <xdr:row>81</xdr:row>
      <xdr:rowOff>119743</xdr:rowOff>
    </xdr:to>
    <xdr:sp macro="" textlink="">
      <xdr:nvSpPr>
        <xdr:cNvPr id="30" name="左大かっこ 29">
          <a:extLst>
            <a:ext uri="{FF2B5EF4-FFF2-40B4-BE49-F238E27FC236}">
              <a16:creationId xmlns:a16="http://schemas.microsoft.com/office/drawing/2014/main" id="{00000000-0008-0000-0000-00001E000000}"/>
            </a:ext>
          </a:extLst>
        </xdr:cNvPr>
        <xdr:cNvSpPr/>
      </xdr:nvSpPr>
      <xdr:spPr>
        <a:xfrm>
          <a:off x="4572000" y="17804633"/>
          <a:ext cx="109066" cy="1441310"/>
        </a:xfrm>
        <a:prstGeom prst="leftBracket">
          <a:avLst>
            <a:gd name="adj" fmla="val 6165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125186</xdr:colOff>
      <xdr:row>75</xdr:row>
      <xdr:rowOff>168728</xdr:rowOff>
    </xdr:from>
    <xdr:to>
      <xdr:col>16</xdr:col>
      <xdr:colOff>125186</xdr:colOff>
      <xdr:row>78</xdr:row>
      <xdr:rowOff>119743</xdr:rowOff>
    </xdr:to>
    <xdr:cxnSp macro="">
      <xdr:nvCxnSpPr>
        <xdr:cNvPr id="2048" name="直線コネクタ 2047">
          <a:extLst>
            <a:ext uri="{FF2B5EF4-FFF2-40B4-BE49-F238E27FC236}">
              <a16:creationId xmlns:a16="http://schemas.microsoft.com/office/drawing/2014/main" id="{00000000-0008-0000-0000-000000080000}"/>
            </a:ext>
          </a:extLst>
        </xdr:cNvPr>
        <xdr:cNvCxnSpPr/>
      </xdr:nvCxnSpPr>
      <xdr:spPr>
        <a:xfrm>
          <a:off x="4991100" y="17858014"/>
          <a:ext cx="0" cy="66947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125185</xdr:colOff>
      <xdr:row>78</xdr:row>
      <xdr:rowOff>114299</xdr:rowOff>
    </xdr:from>
    <xdr:to>
      <xdr:col>20</xdr:col>
      <xdr:colOff>185057</xdr:colOff>
      <xdr:row>78</xdr:row>
      <xdr:rowOff>114299</xdr:rowOff>
    </xdr:to>
    <xdr:cxnSp macro="">
      <xdr:nvCxnSpPr>
        <xdr:cNvPr id="2072" name="直線矢印コネクタ 2071">
          <a:extLst>
            <a:ext uri="{FF2B5EF4-FFF2-40B4-BE49-F238E27FC236}">
              <a16:creationId xmlns:a16="http://schemas.microsoft.com/office/drawing/2014/main" id="{00000000-0008-0000-0000-000018080000}"/>
            </a:ext>
          </a:extLst>
        </xdr:cNvPr>
        <xdr:cNvCxnSpPr/>
      </xdr:nvCxnSpPr>
      <xdr:spPr>
        <a:xfrm>
          <a:off x="4751614" y="18522042"/>
          <a:ext cx="12573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168729</xdr:colOff>
      <xdr:row>77</xdr:row>
      <xdr:rowOff>114300</xdr:rowOff>
    </xdr:from>
    <xdr:to>
      <xdr:col>21</xdr:col>
      <xdr:colOff>70757</xdr:colOff>
      <xdr:row>79</xdr:row>
      <xdr:rowOff>125186</xdr:rowOff>
    </xdr:to>
    <xdr:sp macro="" textlink="">
      <xdr:nvSpPr>
        <xdr:cNvPr id="2073" name="左大かっこ 2072">
          <a:extLst>
            <a:ext uri="{FF2B5EF4-FFF2-40B4-BE49-F238E27FC236}">
              <a16:creationId xmlns:a16="http://schemas.microsoft.com/office/drawing/2014/main" id="{00000000-0008-0000-0000-000019080000}"/>
            </a:ext>
          </a:extLst>
        </xdr:cNvPr>
        <xdr:cNvSpPr/>
      </xdr:nvSpPr>
      <xdr:spPr>
        <a:xfrm>
          <a:off x="5992586" y="18282557"/>
          <a:ext cx="141514" cy="489858"/>
        </a:xfrm>
        <a:prstGeom prst="leftBracket">
          <a:avLst>
            <a:gd name="adj" fmla="val 6165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119742</xdr:colOff>
      <xdr:row>75</xdr:row>
      <xdr:rowOff>157842</xdr:rowOff>
    </xdr:from>
    <xdr:to>
      <xdr:col>15</xdr:col>
      <xdr:colOff>119742</xdr:colOff>
      <xdr:row>78</xdr:row>
      <xdr:rowOff>114300</xdr:rowOff>
    </xdr:to>
    <xdr:cxnSp macro="">
      <xdr:nvCxnSpPr>
        <xdr:cNvPr id="2075" name="直線コネクタ 2074">
          <a:extLst>
            <a:ext uri="{FF2B5EF4-FFF2-40B4-BE49-F238E27FC236}">
              <a16:creationId xmlns:a16="http://schemas.microsoft.com/office/drawing/2014/main" id="{00000000-0008-0000-0000-00001B080000}"/>
            </a:ext>
          </a:extLst>
        </xdr:cNvPr>
        <xdr:cNvCxnSpPr/>
      </xdr:nvCxnSpPr>
      <xdr:spPr>
        <a:xfrm>
          <a:off x="4746171" y="17847128"/>
          <a:ext cx="0" cy="674915"/>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38100</xdr:colOff>
          <xdr:row>4</xdr:row>
          <xdr:rowOff>76200</xdr:rowOff>
        </xdr:from>
        <xdr:to>
          <xdr:col>19</xdr:col>
          <xdr:colOff>95250</xdr:colOff>
          <xdr:row>5</xdr:row>
          <xdr:rowOff>142875</xdr:rowOff>
        </xdr:to>
        <xdr:sp macro="" textlink="">
          <xdr:nvSpPr>
            <xdr:cNvPr id="6" name="Option Button 25" hidden="1">
              <a:extLst>
                <a:ext uri="{63B3BB69-23CF-44E3-9099-C40C66FF867C}">
                  <a14:compatExt spid="_x0000_s2073"/>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xdr:row>
          <xdr:rowOff>76200</xdr:rowOff>
        </xdr:from>
        <xdr:to>
          <xdr:col>27</xdr:col>
          <xdr:colOff>95250</xdr:colOff>
          <xdr:row>5</xdr:row>
          <xdr:rowOff>142875</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xdr:from>
      <xdr:col>14</xdr:col>
      <xdr:colOff>12998</xdr:colOff>
      <xdr:row>110</xdr:row>
      <xdr:rowOff>237775</xdr:rowOff>
    </xdr:from>
    <xdr:to>
      <xdr:col>15</xdr:col>
      <xdr:colOff>26919</xdr:colOff>
      <xdr:row>110</xdr:row>
      <xdr:rowOff>237775</xdr:rowOff>
    </xdr:to>
    <xdr:cxnSp macro="">
      <xdr:nvCxnSpPr>
        <xdr:cNvPr id="2084" name="直線矢印コネクタ 2083">
          <a:extLst>
            <a:ext uri="{FF2B5EF4-FFF2-40B4-BE49-F238E27FC236}">
              <a16:creationId xmlns:a16="http://schemas.microsoft.com/office/drawing/2014/main" id="{00000000-0008-0000-0000-000024080000}"/>
            </a:ext>
          </a:extLst>
        </xdr:cNvPr>
        <xdr:cNvCxnSpPr/>
      </xdr:nvCxnSpPr>
      <xdr:spPr>
        <a:xfrm>
          <a:off x="5040541" y="26120927"/>
          <a:ext cx="254117"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13</xdr:col>
          <xdr:colOff>9525</xdr:colOff>
          <xdr:row>52</xdr:row>
          <xdr:rowOff>209550</xdr:rowOff>
        </xdr:from>
        <xdr:to>
          <xdr:col>14</xdr:col>
          <xdr:colOff>28575</xdr:colOff>
          <xdr:row>54</xdr:row>
          <xdr:rowOff>38100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67</xdr:row>
          <xdr:rowOff>114300</xdr:rowOff>
        </xdr:from>
        <xdr:to>
          <xdr:col>22</xdr:col>
          <xdr:colOff>47625</xdr:colOff>
          <xdr:row>69</xdr:row>
          <xdr:rowOff>38100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68</xdr:row>
          <xdr:rowOff>209550</xdr:rowOff>
        </xdr:from>
        <xdr:to>
          <xdr:col>22</xdr:col>
          <xdr:colOff>47625</xdr:colOff>
          <xdr:row>70</xdr:row>
          <xdr:rowOff>19050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69</xdr:row>
          <xdr:rowOff>219075</xdr:rowOff>
        </xdr:from>
        <xdr:to>
          <xdr:col>22</xdr:col>
          <xdr:colOff>47625</xdr:colOff>
          <xdr:row>71</xdr:row>
          <xdr:rowOff>19050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70</xdr:row>
          <xdr:rowOff>200025</xdr:rowOff>
        </xdr:from>
        <xdr:to>
          <xdr:col>22</xdr:col>
          <xdr:colOff>47625</xdr:colOff>
          <xdr:row>72</xdr:row>
          <xdr:rowOff>9525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74</xdr:row>
          <xdr:rowOff>209550</xdr:rowOff>
        </xdr:from>
        <xdr:to>
          <xdr:col>16</xdr:col>
          <xdr:colOff>47625</xdr:colOff>
          <xdr:row>76</xdr:row>
          <xdr:rowOff>38100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74</xdr:row>
          <xdr:rowOff>209550</xdr:rowOff>
        </xdr:from>
        <xdr:to>
          <xdr:col>17</xdr:col>
          <xdr:colOff>47625</xdr:colOff>
          <xdr:row>76</xdr:row>
          <xdr:rowOff>38100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76</xdr:row>
          <xdr:rowOff>209550</xdr:rowOff>
        </xdr:from>
        <xdr:to>
          <xdr:col>22</xdr:col>
          <xdr:colOff>47625</xdr:colOff>
          <xdr:row>78</xdr:row>
          <xdr:rowOff>38100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77</xdr:row>
          <xdr:rowOff>200025</xdr:rowOff>
        </xdr:from>
        <xdr:to>
          <xdr:col>22</xdr:col>
          <xdr:colOff>47625</xdr:colOff>
          <xdr:row>79</xdr:row>
          <xdr:rowOff>28575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78</xdr:row>
          <xdr:rowOff>190500</xdr:rowOff>
        </xdr:from>
        <xdr:to>
          <xdr:col>22</xdr:col>
          <xdr:colOff>47625</xdr:colOff>
          <xdr:row>80</xdr:row>
          <xdr:rowOff>19050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xdr:row>
          <xdr:rowOff>0</xdr:rowOff>
        </xdr:from>
        <xdr:to>
          <xdr:col>33</xdr:col>
          <xdr:colOff>9525</xdr:colOff>
          <xdr:row>8</xdr:row>
          <xdr:rowOff>0</xdr:rowOff>
        </xdr:to>
        <xdr:sp macro="" textlink="">
          <xdr:nvSpPr>
            <xdr:cNvPr id="2108" name="Group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85</xdr:row>
          <xdr:rowOff>9525</xdr:rowOff>
        </xdr:from>
        <xdr:to>
          <xdr:col>33</xdr:col>
          <xdr:colOff>19050</xdr:colOff>
          <xdr:row>95</xdr:row>
          <xdr:rowOff>9525</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85</xdr:row>
          <xdr:rowOff>190500</xdr:rowOff>
        </xdr:from>
        <xdr:to>
          <xdr:col>10</xdr:col>
          <xdr:colOff>47625</xdr:colOff>
          <xdr:row>87</xdr:row>
          <xdr:rowOff>38100</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91</xdr:row>
          <xdr:rowOff>180975</xdr:rowOff>
        </xdr:from>
        <xdr:to>
          <xdr:col>10</xdr:col>
          <xdr:colOff>66675</xdr:colOff>
          <xdr:row>93</xdr:row>
          <xdr:rowOff>28575</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85</xdr:row>
          <xdr:rowOff>200025</xdr:rowOff>
        </xdr:from>
        <xdr:to>
          <xdr:col>15</xdr:col>
          <xdr:colOff>57150</xdr:colOff>
          <xdr:row>87</xdr:row>
          <xdr:rowOff>28575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88</xdr:row>
          <xdr:rowOff>209550</xdr:rowOff>
        </xdr:from>
        <xdr:to>
          <xdr:col>15</xdr:col>
          <xdr:colOff>47625</xdr:colOff>
          <xdr:row>90</xdr:row>
          <xdr:rowOff>38100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89</xdr:row>
          <xdr:rowOff>190500</xdr:rowOff>
        </xdr:from>
        <xdr:to>
          <xdr:col>15</xdr:col>
          <xdr:colOff>47625</xdr:colOff>
          <xdr:row>91</xdr:row>
          <xdr:rowOff>19050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91</xdr:row>
          <xdr:rowOff>190500</xdr:rowOff>
        </xdr:from>
        <xdr:to>
          <xdr:col>15</xdr:col>
          <xdr:colOff>47625</xdr:colOff>
          <xdr:row>93</xdr:row>
          <xdr:rowOff>19050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93</xdr:row>
          <xdr:rowOff>200025</xdr:rowOff>
        </xdr:from>
        <xdr:to>
          <xdr:col>15</xdr:col>
          <xdr:colOff>57150</xdr:colOff>
          <xdr:row>95</xdr:row>
          <xdr:rowOff>19050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101</xdr:row>
          <xdr:rowOff>200025</xdr:rowOff>
        </xdr:from>
        <xdr:to>
          <xdr:col>10</xdr:col>
          <xdr:colOff>47625</xdr:colOff>
          <xdr:row>103</xdr:row>
          <xdr:rowOff>9525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95</xdr:row>
          <xdr:rowOff>9525</xdr:rowOff>
        </xdr:from>
        <xdr:to>
          <xdr:col>33</xdr:col>
          <xdr:colOff>9525</xdr:colOff>
          <xdr:row>101</xdr:row>
          <xdr:rowOff>238125</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95</xdr:row>
          <xdr:rowOff>219075</xdr:rowOff>
        </xdr:from>
        <xdr:to>
          <xdr:col>10</xdr:col>
          <xdr:colOff>95250</xdr:colOff>
          <xdr:row>97</xdr:row>
          <xdr:rowOff>0</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96</xdr:row>
          <xdr:rowOff>219075</xdr:rowOff>
        </xdr:from>
        <xdr:to>
          <xdr:col>10</xdr:col>
          <xdr:colOff>95250</xdr:colOff>
          <xdr:row>98</xdr:row>
          <xdr:rowOff>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97</xdr:row>
          <xdr:rowOff>219075</xdr:rowOff>
        </xdr:from>
        <xdr:to>
          <xdr:col>10</xdr:col>
          <xdr:colOff>95250</xdr:colOff>
          <xdr:row>99</xdr:row>
          <xdr:rowOff>0</xdr:rowOff>
        </xdr:to>
        <xdr:sp macro="" textlink="">
          <xdr:nvSpPr>
            <xdr:cNvPr id="2125" name="Option Button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80</xdr:row>
          <xdr:rowOff>200025</xdr:rowOff>
        </xdr:from>
        <xdr:to>
          <xdr:col>16</xdr:col>
          <xdr:colOff>47625</xdr:colOff>
          <xdr:row>82</xdr:row>
          <xdr:rowOff>28575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86</xdr:row>
          <xdr:rowOff>200025</xdr:rowOff>
        </xdr:from>
        <xdr:to>
          <xdr:col>15</xdr:col>
          <xdr:colOff>57150</xdr:colOff>
          <xdr:row>88</xdr:row>
          <xdr:rowOff>28575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27</xdr:row>
          <xdr:rowOff>180975</xdr:rowOff>
        </xdr:from>
        <xdr:to>
          <xdr:col>11</xdr:col>
          <xdr:colOff>47625</xdr:colOff>
          <xdr:row>29</xdr:row>
          <xdr:rowOff>28575</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31</xdr:row>
          <xdr:rowOff>180975</xdr:rowOff>
        </xdr:from>
        <xdr:to>
          <xdr:col>11</xdr:col>
          <xdr:colOff>47625</xdr:colOff>
          <xdr:row>33</xdr:row>
          <xdr:rowOff>28575</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34</xdr:row>
          <xdr:rowOff>180975</xdr:rowOff>
        </xdr:from>
        <xdr:to>
          <xdr:col>11</xdr:col>
          <xdr:colOff>47625</xdr:colOff>
          <xdr:row>36</xdr:row>
          <xdr:rowOff>28575</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38</xdr:row>
          <xdr:rowOff>180975</xdr:rowOff>
        </xdr:from>
        <xdr:to>
          <xdr:col>11</xdr:col>
          <xdr:colOff>47625</xdr:colOff>
          <xdr:row>40</xdr:row>
          <xdr:rowOff>28575</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55</xdr:row>
          <xdr:rowOff>209550</xdr:rowOff>
        </xdr:from>
        <xdr:to>
          <xdr:col>14</xdr:col>
          <xdr:colOff>28575</xdr:colOff>
          <xdr:row>57</xdr:row>
          <xdr:rowOff>28575</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27</xdr:row>
          <xdr:rowOff>180975</xdr:rowOff>
        </xdr:from>
        <xdr:to>
          <xdr:col>11</xdr:col>
          <xdr:colOff>47625</xdr:colOff>
          <xdr:row>29</xdr:row>
          <xdr:rowOff>28575</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68</xdr:row>
          <xdr:rowOff>9525</xdr:rowOff>
        </xdr:from>
        <xdr:to>
          <xdr:col>33</xdr:col>
          <xdr:colOff>9525</xdr:colOff>
          <xdr:row>85</xdr:row>
          <xdr:rowOff>38100</xdr:rowOff>
        </xdr:to>
        <xdr:sp macro="" textlink="">
          <xdr:nvSpPr>
            <xdr:cNvPr id="2148" name="Group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68</xdr:row>
          <xdr:rowOff>19050</xdr:rowOff>
        </xdr:from>
        <xdr:to>
          <xdr:col>10</xdr:col>
          <xdr:colOff>228600</xdr:colOff>
          <xdr:row>68</xdr:row>
          <xdr:rowOff>209550</xdr:rowOff>
        </xdr:to>
        <xdr:sp macro="" textlink="">
          <xdr:nvSpPr>
            <xdr:cNvPr id="2149" name="Option Button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71</xdr:row>
          <xdr:rowOff>209550</xdr:rowOff>
        </xdr:from>
        <xdr:to>
          <xdr:col>10</xdr:col>
          <xdr:colOff>161925</xdr:colOff>
          <xdr:row>73</xdr:row>
          <xdr:rowOff>19050</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C4F68-D4B6-41EE-A50D-DAED61831DD8}">
  <dimension ref="A1:CO126"/>
  <sheetViews>
    <sheetView tabSelected="1" view="pageBreakPreview" topLeftCell="F1" zoomScaleNormal="100" zoomScaleSheetLayoutView="100" workbookViewId="0">
      <selection activeCell="X1" sqref="X1:Z1"/>
    </sheetView>
  </sheetViews>
  <sheetFormatPr defaultRowHeight="18.75"/>
  <cols>
    <col min="1" max="5" width="5.625" style="191" hidden="1" customWidth="1"/>
    <col min="6" max="6" width="5.625" style="15" customWidth="1"/>
    <col min="7" max="34" width="3.125" style="4" customWidth="1"/>
    <col min="35" max="40" width="3.125" style="4" hidden="1" customWidth="1"/>
    <col min="41" max="41" width="3.125" style="149" hidden="1" customWidth="1"/>
    <col min="42" max="57" width="3.125" style="4" hidden="1" customWidth="1"/>
    <col min="58" max="126" width="3.125" style="4" customWidth="1"/>
    <col min="127" max="16384" width="9" style="4"/>
  </cols>
  <sheetData>
    <row r="1" spans="1:44" ht="19.5" customHeight="1">
      <c r="A1" s="188"/>
      <c r="B1" s="189"/>
      <c r="C1" s="189"/>
      <c r="D1" s="189"/>
      <c r="E1" s="189"/>
      <c r="F1" s="89"/>
      <c r="G1" s="467" t="s">
        <v>127</v>
      </c>
      <c r="H1" s="468"/>
      <c r="I1" s="468"/>
      <c r="J1" s="468"/>
      <c r="K1" s="468"/>
      <c r="L1" s="468"/>
      <c r="M1" s="468"/>
      <c r="N1" s="468"/>
      <c r="O1" s="468"/>
      <c r="P1" s="468"/>
      <c r="Q1" s="468"/>
      <c r="R1" s="468"/>
      <c r="S1" s="471" t="s">
        <v>210</v>
      </c>
      <c r="T1" s="472"/>
      <c r="U1" s="123" t="s">
        <v>126</v>
      </c>
      <c r="V1" s="117"/>
      <c r="W1" s="117"/>
      <c r="X1" s="486"/>
      <c r="Y1" s="486"/>
      <c r="Z1" s="487"/>
      <c r="AA1" s="123" t="s">
        <v>125</v>
      </c>
      <c r="AB1" s="117"/>
      <c r="AC1" s="117"/>
      <c r="AD1" s="117"/>
      <c r="AE1" s="117"/>
      <c r="AF1" s="117"/>
      <c r="AG1" s="118"/>
    </row>
    <row r="2" spans="1:44" ht="18.75" customHeight="1">
      <c r="A2" s="190"/>
      <c r="F2" s="4"/>
      <c r="G2" s="469"/>
      <c r="H2" s="470"/>
      <c r="I2" s="470"/>
      <c r="J2" s="470"/>
      <c r="K2" s="470"/>
      <c r="L2" s="470"/>
      <c r="M2" s="470"/>
      <c r="N2" s="470"/>
      <c r="O2" s="470"/>
      <c r="P2" s="470"/>
      <c r="Q2" s="470"/>
      <c r="R2" s="470"/>
      <c r="S2" s="473"/>
      <c r="T2" s="474"/>
      <c r="U2" s="488"/>
      <c r="V2" s="489"/>
      <c r="W2" s="489"/>
      <c r="X2" s="489"/>
      <c r="Y2" s="489"/>
      <c r="Z2" s="490"/>
      <c r="AA2" s="484"/>
      <c r="AB2" s="485"/>
      <c r="AC2" s="120" t="s">
        <v>3</v>
      </c>
      <c r="AD2" s="119"/>
      <c r="AE2" s="120" t="s">
        <v>4</v>
      </c>
      <c r="AF2" s="119"/>
      <c r="AG2" s="121" t="s">
        <v>5</v>
      </c>
    </row>
    <row r="3" spans="1:44">
      <c r="A3" s="190"/>
      <c r="F3" s="4"/>
      <c r="G3" s="491" t="s">
        <v>129</v>
      </c>
      <c r="H3" s="492"/>
      <c r="I3" s="100" t="s">
        <v>128</v>
      </c>
      <c r="J3" s="5"/>
      <c r="K3" s="5"/>
      <c r="L3" s="495"/>
      <c r="M3" s="495"/>
      <c r="N3" s="495"/>
      <c r="O3" s="495"/>
      <c r="P3" s="495"/>
      <c r="Q3" s="495"/>
      <c r="R3" s="495"/>
      <c r="S3" s="495"/>
      <c r="T3" s="495"/>
      <c r="U3" s="495"/>
      <c r="V3" s="495"/>
      <c r="W3" s="495"/>
      <c r="X3" s="495"/>
      <c r="Y3" s="495"/>
      <c r="Z3" s="495"/>
      <c r="AA3" s="495"/>
      <c r="AB3" s="495"/>
      <c r="AC3" s="495"/>
      <c r="AD3" s="495"/>
      <c r="AE3" s="495"/>
      <c r="AF3" s="495"/>
      <c r="AG3" s="496"/>
    </row>
    <row r="4" spans="1:44">
      <c r="A4" s="190"/>
      <c r="F4" s="4"/>
      <c r="G4" s="493"/>
      <c r="H4" s="494"/>
      <c r="I4" s="6"/>
      <c r="J4" s="6"/>
      <c r="K4" s="6"/>
      <c r="L4" s="497"/>
      <c r="M4" s="497"/>
      <c r="N4" s="497"/>
      <c r="O4" s="497"/>
      <c r="P4" s="497"/>
      <c r="Q4" s="497"/>
      <c r="R4" s="497"/>
      <c r="S4" s="497"/>
      <c r="T4" s="497"/>
      <c r="U4" s="497"/>
      <c r="V4" s="497"/>
      <c r="W4" s="497"/>
      <c r="X4" s="497"/>
      <c r="Y4" s="497"/>
      <c r="Z4" s="497"/>
      <c r="AA4" s="497"/>
      <c r="AB4" s="497"/>
      <c r="AC4" s="497"/>
      <c r="AD4" s="497"/>
      <c r="AE4" s="497"/>
      <c r="AF4" s="497"/>
      <c r="AG4" s="498"/>
    </row>
    <row r="5" spans="1:44" ht="18.75" customHeight="1">
      <c r="A5" s="190">
        <v>1</v>
      </c>
      <c r="F5" s="4"/>
      <c r="G5" s="491" t="s">
        <v>129</v>
      </c>
      <c r="H5" s="492"/>
      <c r="I5" s="7" t="s">
        <v>7</v>
      </c>
      <c r="J5" s="8"/>
      <c r="K5" s="8"/>
      <c r="L5" s="8"/>
      <c r="M5" s="450" t="str">
        <f>IF((A5=TRUE)*AND(B5=TRUE),"！エラー：地域が重複",IF((A5=FALSE)*AND(B5=FALSE),"！エラー：地域を選択",""))</f>
        <v/>
      </c>
      <c r="N5" s="450"/>
      <c r="O5" s="450"/>
      <c r="P5" s="450"/>
      <c r="Q5" s="450"/>
      <c r="R5" s="456" t="str">
        <f>IF(A5=1,"●","○")</f>
        <v>●</v>
      </c>
      <c r="S5" s="456"/>
      <c r="T5" s="452" t="s">
        <v>130</v>
      </c>
      <c r="U5" s="452"/>
      <c r="V5" s="452"/>
      <c r="W5" s="452"/>
      <c r="X5" s="452"/>
      <c r="Z5" s="456" t="str">
        <f>IF(A5=2,"●","○")</f>
        <v>○</v>
      </c>
      <c r="AA5" s="456"/>
      <c r="AB5" s="452" t="s">
        <v>10</v>
      </c>
      <c r="AC5" s="452"/>
      <c r="AD5" s="452"/>
      <c r="AE5" s="452"/>
      <c r="AF5" s="452"/>
      <c r="AG5" s="453"/>
    </row>
    <row r="6" spans="1:44">
      <c r="A6" s="190"/>
      <c r="F6" s="4"/>
      <c r="G6" s="509"/>
      <c r="H6" s="510"/>
      <c r="I6" s="9" t="s">
        <v>16</v>
      </c>
      <c r="M6" s="451"/>
      <c r="N6" s="451"/>
      <c r="O6" s="451"/>
      <c r="P6" s="451"/>
      <c r="Q6" s="451"/>
      <c r="R6" s="312"/>
      <c r="S6" s="312"/>
      <c r="T6" s="454"/>
      <c r="U6" s="454"/>
      <c r="V6" s="454"/>
      <c r="W6" s="454"/>
      <c r="X6" s="454"/>
      <c r="Z6" s="312"/>
      <c r="AA6" s="312"/>
      <c r="AB6" s="454"/>
      <c r="AC6" s="454"/>
      <c r="AD6" s="454"/>
      <c r="AE6" s="454"/>
      <c r="AF6" s="454"/>
      <c r="AG6" s="455"/>
    </row>
    <row r="7" spans="1:44" ht="18.75" customHeight="1">
      <c r="A7" s="190"/>
      <c r="F7" s="4"/>
      <c r="G7" s="477" t="s">
        <v>198</v>
      </c>
      <c r="H7" s="478"/>
      <c r="I7" s="478"/>
      <c r="J7" s="478"/>
      <c r="K7" s="478"/>
      <c r="L7" s="478"/>
      <c r="M7" s="478"/>
      <c r="N7" s="100"/>
      <c r="O7" s="135" t="s">
        <v>181</v>
      </c>
      <c r="P7" s="505"/>
      <c r="Q7" s="507"/>
      <c r="R7" s="507"/>
      <c r="S7" s="507"/>
      <c r="T7" s="507"/>
      <c r="U7" s="507"/>
      <c r="V7" s="500" t="s">
        <v>194</v>
      </c>
      <c r="W7" s="501"/>
      <c r="X7" s="501"/>
      <c r="Y7" s="505"/>
      <c r="Z7" s="505"/>
      <c r="AA7" s="505"/>
      <c r="AB7" s="505"/>
      <c r="AC7" s="505"/>
      <c r="AD7" s="505"/>
      <c r="AE7" s="500" t="s">
        <v>195</v>
      </c>
      <c r="AF7" s="501"/>
      <c r="AG7" s="503"/>
    </row>
    <row r="8" spans="1:44" ht="19.5" thickBot="1">
      <c r="E8" s="204"/>
      <c r="F8" s="4"/>
      <c r="G8" s="479"/>
      <c r="H8" s="480"/>
      <c r="I8" s="480"/>
      <c r="J8" s="480"/>
      <c r="K8" s="480"/>
      <c r="L8" s="480"/>
      <c r="M8" s="480"/>
      <c r="N8" s="122"/>
      <c r="O8" s="122"/>
      <c r="P8" s="508"/>
      <c r="Q8" s="508"/>
      <c r="R8" s="508"/>
      <c r="S8" s="508"/>
      <c r="T8" s="508"/>
      <c r="U8" s="508"/>
      <c r="V8" s="502"/>
      <c r="W8" s="502"/>
      <c r="X8" s="502"/>
      <c r="Y8" s="506"/>
      <c r="Z8" s="506"/>
      <c r="AA8" s="506"/>
      <c r="AB8" s="506"/>
      <c r="AC8" s="506"/>
      <c r="AD8" s="506"/>
      <c r="AE8" s="502"/>
      <c r="AF8" s="502"/>
      <c r="AG8" s="504"/>
    </row>
    <row r="9" spans="1:44">
      <c r="F9" s="4"/>
      <c r="G9" s="10"/>
      <c r="H9" s="10"/>
      <c r="I9" s="10"/>
      <c r="J9" s="10"/>
      <c r="K9" s="10"/>
      <c r="L9" s="10"/>
      <c r="N9" s="11"/>
      <c r="O9" s="11"/>
      <c r="P9" s="11"/>
      <c r="Q9" s="11"/>
      <c r="R9" s="11"/>
      <c r="S9" s="11"/>
      <c r="T9" s="11"/>
      <c r="U9" s="11"/>
      <c r="V9" s="11"/>
      <c r="W9" s="11"/>
      <c r="X9" s="11"/>
      <c r="Y9" s="11"/>
      <c r="Z9" s="11"/>
      <c r="AA9" s="11"/>
      <c r="AB9" s="11"/>
      <c r="AC9" s="11"/>
      <c r="AD9" s="11"/>
      <c r="AE9" s="11"/>
      <c r="AF9" s="13"/>
      <c r="AG9" s="13"/>
    </row>
    <row r="10" spans="1:44" ht="18.75" customHeight="1">
      <c r="F10" s="4"/>
      <c r="G10" s="466">
        <v>1</v>
      </c>
      <c r="H10" s="287" t="s">
        <v>131</v>
      </c>
      <c r="I10" s="287"/>
      <c r="J10" s="287"/>
      <c r="K10" s="287"/>
      <c r="L10" s="287"/>
      <c r="M10" s="287"/>
      <c r="N10" s="463"/>
      <c r="O10" s="409" t="s">
        <v>199</v>
      </c>
      <c r="P10" s="321"/>
      <c r="Q10" s="321"/>
      <c r="R10" s="321"/>
      <c r="S10" s="321"/>
      <c r="T10" s="321"/>
      <c r="U10" s="321"/>
      <c r="V10" s="321"/>
      <c r="W10" s="321"/>
      <c r="X10" s="321"/>
      <c r="Y10" s="321"/>
      <c r="Z10" s="321"/>
      <c r="AA10" s="321"/>
      <c r="AB10" s="321"/>
      <c r="AC10" s="321"/>
      <c r="AD10" s="321"/>
      <c r="AE10" s="321"/>
      <c r="AF10" s="321"/>
      <c r="AG10" s="321"/>
    </row>
    <row r="11" spans="1:44">
      <c r="F11" s="4"/>
      <c r="G11" s="466"/>
      <c r="H11" s="9" t="s">
        <v>17</v>
      </c>
      <c r="O11" s="409"/>
      <c r="P11" s="321"/>
      <c r="Q11" s="321"/>
      <c r="R11" s="321"/>
      <c r="S11" s="321"/>
      <c r="T11" s="321"/>
      <c r="U11" s="321"/>
      <c r="V11" s="321"/>
      <c r="W11" s="321"/>
      <c r="X11" s="321"/>
      <c r="Y11" s="321"/>
      <c r="Z11" s="321"/>
      <c r="AA11" s="321"/>
      <c r="AB11" s="321"/>
      <c r="AC11" s="321"/>
      <c r="AD11" s="321"/>
      <c r="AE11" s="321"/>
      <c r="AF11" s="321"/>
      <c r="AG11" s="321"/>
    </row>
    <row r="12" spans="1:44">
      <c r="F12" s="4"/>
      <c r="O12" s="409"/>
      <c r="P12" s="321"/>
      <c r="Q12" s="321"/>
      <c r="R12" s="321"/>
      <c r="S12" s="321"/>
      <c r="T12" s="321"/>
      <c r="U12" s="321"/>
      <c r="V12" s="321"/>
      <c r="W12" s="321"/>
      <c r="X12" s="321"/>
      <c r="Y12" s="321"/>
      <c r="Z12" s="321"/>
      <c r="AA12" s="321"/>
      <c r="AB12" s="321"/>
      <c r="AC12" s="321"/>
      <c r="AD12" s="321"/>
      <c r="AE12" s="321"/>
      <c r="AF12" s="321"/>
      <c r="AG12" s="321"/>
    </row>
    <row r="13" spans="1:44">
      <c r="F13" s="4"/>
      <c r="G13" s="217" t="str">
        <f>IF(AI44&gt;0,"下記の内容を修正してください！","")</f>
        <v>下記の内容を修正してください！</v>
      </c>
      <c r="H13" s="217"/>
      <c r="I13" s="217"/>
      <c r="J13" s="217"/>
      <c r="K13" s="217"/>
      <c r="L13" s="217"/>
      <c r="M13" s="217"/>
      <c r="N13" s="218"/>
      <c r="O13" s="409"/>
      <c r="P13" s="321"/>
      <c r="Q13" s="321"/>
      <c r="R13" s="321"/>
      <c r="S13" s="321"/>
      <c r="T13" s="321"/>
      <c r="U13" s="321"/>
      <c r="V13" s="321"/>
      <c r="W13" s="321"/>
      <c r="X13" s="321"/>
      <c r="Y13" s="321"/>
      <c r="Z13" s="321"/>
      <c r="AA13" s="321"/>
      <c r="AB13" s="321"/>
      <c r="AC13" s="321"/>
      <c r="AD13" s="321"/>
      <c r="AE13" s="321"/>
      <c r="AF13" s="321"/>
      <c r="AG13" s="321"/>
    </row>
    <row r="14" spans="1:44" ht="18.75" customHeight="1" thickBot="1">
      <c r="F14" s="4"/>
      <c r="G14" s="464" t="s">
        <v>23</v>
      </c>
      <c r="H14" s="368"/>
      <c r="I14" s="368"/>
      <c r="J14" s="368"/>
      <c r="K14" s="368" t="s">
        <v>24</v>
      </c>
      <c r="L14" s="368"/>
      <c r="M14" s="368"/>
      <c r="N14" s="368"/>
      <c r="O14" s="368"/>
      <c r="P14" s="368"/>
      <c r="Q14" s="368" t="s">
        <v>25</v>
      </c>
      <c r="R14" s="368"/>
      <c r="S14" s="368"/>
      <c r="T14" s="368"/>
      <c r="U14" s="368"/>
      <c r="V14" s="368"/>
      <c r="W14" s="368"/>
      <c r="X14" s="368"/>
      <c r="Y14" s="368"/>
      <c r="Z14" s="368"/>
      <c r="AA14" s="368"/>
      <c r="AB14" s="366" t="s">
        <v>145</v>
      </c>
      <c r="AC14" s="366"/>
      <c r="AD14" s="366"/>
      <c r="AE14" s="396" t="s">
        <v>27</v>
      </c>
      <c r="AF14" s="396"/>
      <c r="AG14" s="511"/>
    </row>
    <row r="15" spans="1:44" ht="19.5" thickBot="1">
      <c r="F15" s="4"/>
      <c r="G15" s="464"/>
      <c r="H15" s="368"/>
      <c r="I15" s="368"/>
      <c r="J15" s="368"/>
      <c r="K15" s="368"/>
      <c r="L15" s="368"/>
      <c r="M15" s="368"/>
      <c r="N15" s="368"/>
      <c r="O15" s="368"/>
      <c r="P15" s="368"/>
      <c r="Q15" s="368"/>
      <c r="R15" s="368"/>
      <c r="S15" s="368"/>
      <c r="T15" s="368"/>
      <c r="U15" s="368"/>
      <c r="V15" s="368"/>
      <c r="W15" s="368"/>
      <c r="X15" s="368"/>
      <c r="Y15" s="368"/>
      <c r="Z15" s="368"/>
      <c r="AA15" s="368"/>
      <c r="AB15" s="366"/>
      <c r="AC15" s="366"/>
      <c r="AD15" s="366"/>
      <c r="AE15" s="394" t="s">
        <v>132</v>
      </c>
      <c r="AF15" s="396" t="s">
        <v>29</v>
      </c>
      <c r="AG15" s="511" t="s">
        <v>30</v>
      </c>
      <c r="AI15" s="165" t="s">
        <v>196</v>
      </c>
      <c r="AJ15" s="170"/>
      <c r="AK15" s="161"/>
      <c r="AL15" s="161"/>
      <c r="AM15" s="161"/>
      <c r="AN15" s="161"/>
      <c r="AO15" s="175"/>
    </row>
    <row r="16" spans="1:44" ht="19.5" thickBot="1">
      <c r="D16" s="191" t="s">
        <v>166</v>
      </c>
      <c r="F16" s="4"/>
      <c r="G16" s="465"/>
      <c r="H16" s="369"/>
      <c r="I16" s="369"/>
      <c r="J16" s="369"/>
      <c r="K16" s="369"/>
      <c r="L16" s="369"/>
      <c r="M16" s="369"/>
      <c r="N16" s="369"/>
      <c r="O16" s="369"/>
      <c r="P16" s="369"/>
      <c r="Q16" s="369"/>
      <c r="R16" s="369"/>
      <c r="S16" s="369"/>
      <c r="T16" s="369"/>
      <c r="U16" s="369"/>
      <c r="V16" s="369"/>
      <c r="W16" s="369"/>
      <c r="X16" s="369"/>
      <c r="Y16" s="369"/>
      <c r="Z16" s="369"/>
      <c r="AA16" s="369"/>
      <c r="AB16" s="367"/>
      <c r="AC16" s="367"/>
      <c r="AD16" s="367"/>
      <c r="AE16" s="395"/>
      <c r="AF16" s="397"/>
      <c r="AG16" s="512"/>
      <c r="AI16" s="171"/>
      <c r="AJ16" s="172"/>
      <c r="AK16" s="4" t="s">
        <v>182</v>
      </c>
      <c r="AO16" s="156" t="s">
        <v>183</v>
      </c>
      <c r="AP16" s="161"/>
      <c r="AQ16" s="161"/>
      <c r="AR16" s="164"/>
    </row>
    <row r="17" spans="1:93" ht="18" customHeight="1" thickBot="1">
      <c r="A17" s="192"/>
      <c r="F17" s="4"/>
      <c r="G17" s="360" t="s">
        <v>31</v>
      </c>
      <c r="H17" s="361"/>
      <c r="I17" s="361"/>
      <c r="J17" s="361"/>
      <c r="K17" s="444" t="str">
        <f>IF(OR(B18&lt;&gt;10,B19&lt;&gt;10,B20&lt;&gt;10,B22&lt;&gt;10,B23&lt;&gt;10,B24&lt;&gt;10),"","屋根・天井を選択！")</f>
        <v>屋根・天井を選択！</v>
      </c>
      <c r="L17" s="445"/>
      <c r="M17" s="445"/>
      <c r="N17" s="445"/>
      <c r="O17" s="445"/>
      <c r="P17" s="446"/>
      <c r="Q17" s="356" t="s">
        <v>137</v>
      </c>
      <c r="R17" s="357"/>
      <c r="S17" s="357"/>
      <c r="T17" s="357"/>
      <c r="U17" s="357"/>
      <c r="V17" s="358" t="str">
        <f>IF(OR(AS18&gt;0,AS19&gt;0,AS20&gt;0),"製品名,厚 入力！","")</f>
        <v/>
      </c>
      <c r="W17" s="358"/>
      <c r="X17" s="359"/>
      <c r="Y17" s="27" t="s">
        <v>138</v>
      </c>
      <c r="Z17" s="26"/>
      <c r="AA17" s="29" t="s">
        <v>139</v>
      </c>
      <c r="AB17" s="28" t="s">
        <v>140</v>
      </c>
      <c r="AC17" s="209" t="str">
        <f>IF(OR(A18=TRUE,A19=TRUE),IF(AB18="","未入力！",IF(A20=TRUE,IF(AB20="","未入力！",""),"")),IF(A20=TRUE,IF(AB20="","未入力！",""),""))</f>
        <v/>
      </c>
      <c r="AD17" s="210"/>
      <c r="AE17" s="16"/>
      <c r="AF17" s="70"/>
      <c r="AG17" s="17"/>
      <c r="AI17" s="171">
        <f>IF(OR(B18&lt;&gt;10,B19&lt;&gt;10,B20&lt;&gt;10,B22&lt;&gt;10,B23&lt;&gt;10,B24&lt;&gt;10),0,1)</f>
        <v>1</v>
      </c>
      <c r="AJ17" s="172"/>
      <c r="AO17" s="174"/>
      <c r="AS17" s="156" t="s">
        <v>193</v>
      </c>
      <c r="AT17" s="161"/>
      <c r="AU17" s="161"/>
      <c r="AV17" s="161"/>
      <c r="AW17" s="164"/>
    </row>
    <row r="18" spans="1:93" ht="18" customHeight="1">
      <c r="A18" s="192" t="b">
        <v>0</v>
      </c>
      <c r="B18" s="191">
        <f>IF(A18=TRUE,IF(C18=1,1,0),10)</f>
        <v>10</v>
      </c>
      <c r="C18" s="191">
        <f>IF(P18&lt;=AB18,1,0)</f>
        <v>0</v>
      </c>
      <c r="D18" s="191">
        <f>IF(AF18="■",1,0)</f>
        <v>0</v>
      </c>
      <c r="E18" s="191">
        <f>IF(OR(D18=1,D22=1),1,0)</f>
        <v>0</v>
      </c>
      <c r="F18" s="4"/>
      <c r="G18" s="220"/>
      <c r="H18" s="221"/>
      <c r="I18" s="221"/>
      <c r="J18" s="221"/>
      <c r="K18" s="30" t="str">
        <f>IF(A18=TRUE,"■","□")</f>
        <v>□</v>
      </c>
      <c r="L18" s="36" t="s">
        <v>133</v>
      </c>
      <c r="M18" s="32"/>
      <c r="N18" s="32"/>
      <c r="O18" s="32"/>
      <c r="P18" s="77">
        <v>5.7</v>
      </c>
      <c r="Q18" s="235"/>
      <c r="R18" s="236"/>
      <c r="S18" s="236"/>
      <c r="T18" s="236"/>
      <c r="U18" s="236"/>
      <c r="V18" s="236"/>
      <c r="W18" s="236"/>
      <c r="X18" s="237"/>
      <c r="Y18" s="214"/>
      <c r="Z18" s="215"/>
      <c r="AA18" s="216"/>
      <c r="AB18" s="379"/>
      <c r="AC18" s="215"/>
      <c r="AD18" s="216"/>
      <c r="AE18" s="24" t="str">
        <f>IF(OR(A18=TRUE,A19=TRUE,A20=TRUE),"□","■")</f>
        <v>■</v>
      </c>
      <c r="AF18" s="63" t="str">
        <f>IF(OR(B18=0,B19=0,B20=0),"□",IF(OR(B18=1,B19=1,B20=1),"■","□"))</f>
        <v>□</v>
      </c>
      <c r="AG18" s="19" t="str">
        <f>IF(OR(B18=0,B19=0,B20=0),"■","□")</f>
        <v>□</v>
      </c>
      <c r="AI18" s="171">
        <f>IF(OR(A18=TRUE,A19=TRUE),IF(AB18="",1,IF(A20=TRUE,IF(AB20="",1,0),0)),IF(A24=TRUE,IF(AB24="",1,0),0))</f>
        <v>0</v>
      </c>
      <c r="AJ18" s="172"/>
      <c r="AK18" s="4">
        <f>IF(AE18="■",0,1)</f>
        <v>0</v>
      </c>
      <c r="AM18" s="4">
        <f>IF(OR(AK18=1,AK22=1),1,0)</f>
        <v>0</v>
      </c>
      <c r="AO18" s="174">
        <f>IF(AG18="■",100,0)</f>
        <v>0</v>
      </c>
      <c r="AS18" s="157">
        <f>IF(A18=TRUE,IF(OR(Q18="",Y18=""),1,0),0)</f>
        <v>0</v>
      </c>
    </row>
    <row r="19" spans="1:93" ht="18" customHeight="1">
      <c r="A19" s="192" t="b">
        <v>0</v>
      </c>
      <c r="B19" s="191">
        <f>IF(A19=TRUE,IF(C19=1,1,0),10)</f>
        <v>10</v>
      </c>
      <c r="C19" s="191">
        <f>IF(P19&lt;=AB18,1,0)</f>
        <v>0</v>
      </c>
      <c r="F19" s="4"/>
      <c r="G19" s="220"/>
      <c r="H19" s="221"/>
      <c r="I19" s="221"/>
      <c r="J19" s="221"/>
      <c r="K19" s="30" t="str">
        <f>IF(A19=TRUE,"■","□")</f>
        <v>□</v>
      </c>
      <c r="L19" s="31" t="s">
        <v>134</v>
      </c>
      <c r="M19" s="32"/>
      <c r="N19" s="32"/>
      <c r="O19" s="32"/>
      <c r="P19" s="77">
        <v>5.7</v>
      </c>
      <c r="Q19" s="238"/>
      <c r="R19" s="239"/>
      <c r="S19" s="239"/>
      <c r="T19" s="239"/>
      <c r="U19" s="239"/>
      <c r="V19" s="239"/>
      <c r="W19" s="239"/>
      <c r="X19" s="240"/>
      <c r="Y19" s="241"/>
      <c r="Z19" s="242"/>
      <c r="AA19" s="243"/>
      <c r="AB19" s="380"/>
      <c r="AC19" s="242"/>
      <c r="AD19" s="243"/>
      <c r="AE19" s="18"/>
      <c r="AF19" s="61"/>
      <c r="AG19" s="19"/>
      <c r="AI19" s="171"/>
      <c r="AJ19" s="172"/>
      <c r="AO19" s="174"/>
      <c r="AS19" s="157">
        <f>IF(A19=TRUE,IF(OR(Q18="",Y18=""),1,0),0)</f>
        <v>0</v>
      </c>
    </row>
    <row r="20" spans="1:93" ht="18" customHeight="1">
      <c r="A20" s="192" t="b">
        <v>0</v>
      </c>
      <c r="B20" s="191">
        <f>IF(A20=TRUE,IF(C20=1,1,0),10)</f>
        <v>10</v>
      </c>
      <c r="C20" s="191">
        <f>IF(P20&lt;=AB20,1,0)</f>
        <v>0</v>
      </c>
      <c r="F20" s="4"/>
      <c r="G20" s="220"/>
      <c r="H20" s="221"/>
      <c r="I20" s="221"/>
      <c r="J20" s="221"/>
      <c r="K20" s="33" t="str">
        <f>IF(A20=TRUE,"■","□")</f>
        <v>□</v>
      </c>
      <c r="L20" s="34" t="s">
        <v>135</v>
      </c>
      <c r="M20" s="35"/>
      <c r="N20" s="35"/>
      <c r="O20" s="35"/>
      <c r="P20" s="78">
        <v>4.8</v>
      </c>
      <c r="Q20" s="381"/>
      <c r="R20" s="382"/>
      <c r="S20" s="382"/>
      <c r="T20" s="382"/>
      <c r="U20" s="382"/>
      <c r="V20" s="382"/>
      <c r="W20" s="382"/>
      <c r="X20" s="383"/>
      <c r="Y20" s="384"/>
      <c r="Z20" s="385"/>
      <c r="AA20" s="386"/>
      <c r="AB20" s="387"/>
      <c r="AC20" s="385"/>
      <c r="AD20" s="386"/>
      <c r="AE20" s="18"/>
      <c r="AF20" s="61"/>
      <c r="AG20" s="19"/>
      <c r="AI20" s="171"/>
      <c r="AJ20" s="172"/>
      <c r="AO20" s="174"/>
      <c r="AS20" s="157">
        <f>IF(A20=TRUE,IF(OR(Q20="",Y20=""),1,0),0)</f>
        <v>0</v>
      </c>
    </row>
    <row r="21" spans="1:93" ht="18" customHeight="1">
      <c r="A21" s="192"/>
      <c r="F21" s="4"/>
      <c r="G21" s="360" t="s">
        <v>32</v>
      </c>
      <c r="H21" s="361"/>
      <c r="I21" s="361"/>
      <c r="J21" s="362"/>
      <c r="K21" s="444" t="str">
        <f>IF(OR(B18&lt;&gt;10,B19&lt;&gt;10,B20&lt;&gt;10,B22&lt;&gt;10,B23&lt;&gt;10,B24&lt;&gt;10),"","屋根・天井を選択！")</f>
        <v>屋根・天井を選択！</v>
      </c>
      <c r="L21" s="445"/>
      <c r="M21" s="445"/>
      <c r="N21" s="445"/>
      <c r="O21" s="445"/>
      <c r="P21" s="446"/>
      <c r="Q21" s="356" t="s">
        <v>137</v>
      </c>
      <c r="R21" s="357"/>
      <c r="S21" s="357"/>
      <c r="T21" s="357"/>
      <c r="U21" s="357"/>
      <c r="V21" s="358" t="str">
        <f>IF(OR(AS22&gt;0,AS23&gt;0,AS24&gt;0),"製品名,厚 入力！","")</f>
        <v/>
      </c>
      <c r="W21" s="358"/>
      <c r="X21" s="359"/>
      <c r="Y21" s="38" t="s">
        <v>138</v>
      </c>
      <c r="Z21" s="37"/>
      <c r="AA21" s="39" t="s">
        <v>139</v>
      </c>
      <c r="AB21" s="40" t="s">
        <v>140</v>
      </c>
      <c r="AC21" s="209" t="str">
        <f>IF(OR(A22=TRUE,A23=TRUE),IF(AB22="","未入力！",IF(A24=TRUE,IF(AB24="","未入力！",""),"")),IF(A24=TRUE,IF(AB24="","未入力！",""),""))</f>
        <v/>
      </c>
      <c r="AD21" s="210"/>
      <c r="AE21" s="16"/>
      <c r="AF21" s="60"/>
      <c r="AG21" s="17"/>
      <c r="AI21" s="171">
        <f>IF(OR(B18&lt;&gt;10,B19&lt;&gt;10,B20&lt;&gt;10,B22&lt;&gt;10,B23&lt;&gt;10,B24&lt;&gt;10),0,1)</f>
        <v>1</v>
      </c>
      <c r="AJ21" s="172"/>
      <c r="AO21" s="174"/>
      <c r="AS21" s="157"/>
    </row>
    <row r="22" spans="1:93" ht="18" customHeight="1">
      <c r="A22" s="192" t="b">
        <v>0</v>
      </c>
      <c r="B22" s="191">
        <f>IF(A22=TRUE,IF(C22=1,1,0),10)</f>
        <v>10</v>
      </c>
      <c r="C22" s="191">
        <f>IF(P22&lt;=AB22,1,0)</f>
        <v>0</v>
      </c>
      <c r="D22" s="191">
        <f>IF(AF22="■",1,0)</f>
        <v>0</v>
      </c>
      <c r="F22" s="4"/>
      <c r="G22" s="220"/>
      <c r="H22" s="221"/>
      <c r="I22" s="221"/>
      <c r="J22" s="222"/>
      <c r="K22" s="42" t="str">
        <f>IF(A22=TRUE,"■","□")</f>
        <v>□</v>
      </c>
      <c r="L22" s="43" t="s">
        <v>133</v>
      </c>
      <c r="M22" s="44"/>
      <c r="N22" s="44"/>
      <c r="O22" s="44"/>
      <c r="P22" s="79">
        <v>4.4000000000000004</v>
      </c>
      <c r="Q22" s="235"/>
      <c r="R22" s="236"/>
      <c r="S22" s="236"/>
      <c r="T22" s="236"/>
      <c r="U22" s="236"/>
      <c r="V22" s="236"/>
      <c r="W22" s="236"/>
      <c r="X22" s="237"/>
      <c r="Y22" s="214"/>
      <c r="Z22" s="215"/>
      <c r="AA22" s="216"/>
      <c r="AB22" s="379"/>
      <c r="AC22" s="215"/>
      <c r="AD22" s="216"/>
      <c r="AE22" s="24" t="str">
        <f>IF(OR(A22=TRUE,A23=TRUE,A24=TRUE),"□","■")</f>
        <v>■</v>
      </c>
      <c r="AF22" s="63" t="str">
        <f>IF(OR(B22=0,B23=0,B24=0),"□",IF(OR(B22=1,B23=1,B24=1),"■","□"))</f>
        <v>□</v>
      </c>
      <c r="AG22" s="19" t="str">
        <f>IF(OR(B22=0,B23=0,B24=0),"■","□")</f>
        <v>□</v>
      </c>
      <c r="AI22" s="171">
        <f>IF(OR(A22=TRUE,A23=TRUE),IF(AB22="",1,IF(A24=TRUE,IF(AB24="",1,0),0)),IF(A24=TRUE,IF(AB24="",1,0),0))</f>
        <v>0</v>
      </c>
      <c r="AJ22" s="172"/>
      <c r="AK22" s="4">
        <f>IF(AE22="■",0,1)</f>
        <v>0</v>
      </c>
      <c r="AO22" s="174">
        <f>IF(AG22="■",100,0)</f>
        <v>0</v>
      </c>
      <c r="AS22" s="157">
        <f>IF(A22=TRUE,IF(OR(Q22="",Y22=""),1,0),0)</f>
        <v>0</v>
      </c>
    </row>
    <row r="23" spans="1:93" ht="18" customHeight="1">
      <c r="A23" s="192" t="b">
        <v>0</v>
      </c>
      <c r="B23" s="191">
        <f>IF(A23=TRUE,IF(C23=1,1,0),10)</f>
        <v>10</v>
      </c>
      <c r="C23" s="191">
        <f>IF(P23&lt;=AB22,1,0)</f>
        <v>0</v>
      </c>
      <c r="F23" s="4"/>
      <c r="G23" s="220"/>
      <c r="H23" s="221"/>
      <c r="I23" s="221"/>
      <c r="J23" s="222"/>
      <c r="K23" s="42" t="str">
        <f t="shared" ref="K23:K39" si="0">IF(A23=TRUE,"■","□")</f>
        <v>□</v>
      </c>
      <c r="L23" s="45" t="s">
        <v>134</v>
      </c>
      <c r="M23" s="44"/>
      <c r="N23" s="44"/>
      <c r="O23" s="44"/>
      <c r="P23" s="79">
        <v>4.4000000000000004</v>
      </c>
      <c r="Q23" s="238"/>
      <c r="R23" s="239"/>
      <c r="S23" s="239"/>
      <c r="T23" s="239"/>
      <c r="U23" s="239"/>
      <c r="V23" s="239"/>
      <c r="W23" s="239"/>
      <c r="X23" s="240"/>
      <c r="Y23" s="241"/>
      <c r="Z23" s="242"/>
      <c r="AA23" s="243"/>
      <c r="AB23" s="380"/>
      <c r="AC23" s="242"/>
      <c r="AD23" s="243"/>
      <c r="AE23" s="18"/>
      <c r="AF23" s="61"/>
      <c r="AG23" s="19"/>
      <c r="AI23" s="171"/>
      <c r="AJ23" s="172"/>
      <c r="AO23" s="174"/>
      <c r="AS23" s="157">
        <f>IF(A23=TRUE,IF(OR(Q22="",Y22=""),1,0),0)</f>
        <v>0</v>
      </c>
    </row>
    <row r="24" spans="1:93" ht="18" customHeight="1">
      <c r="A24" s="192" t="b">
        <v>0</v>
      </c>
      <c r="B24" s="191">
        <f>IF(A24=TRUE,IF(C24=1,1,0),10)</f>
        <v>10</v>
      </c>
      <c r="C24" s="191">
        <f>IF(P24&lt;=AB24,1,0)</f>
        <v>0</v>
      </c>
      <c r="F24" s="4"/>
      <c r="G24" s="363"/>
      <c r="H24" s="364"/>
      <c r="I24" s="364"/>
      <c r="J24" s="365"/>
      <c r="K24" s="46" t="str">
        <f t="shared" si="0"/>
        <v>□</v>
      </c>
      <c r="L24" s="47" t="s">
        <v>135</v>
      </c>
      <c r="M24" s="48"/>
      <c r="N24" s="48"/>
      <c r="O24" s="48"/>
      <c r="P24" s="80">
        <v>4.8</v>
      </c>
      <c r="Q24" s="381"/>
      <c r="R24" s="382"/>
      <c r="S24" s="382"/>
      <c r="T24" s="382"/>
      <c r="U24" s="382"/>
      <c r="V24" s="382"/>
      <c r="W24" s="382"/>
      <c r="X24" s="383"/>
      <c r="Y24" s="384"/>
      <c r="Z24" s="385"/>
      <c r="AA24" s="386"/>
      <c r="AB24" s="387"/>
      <c r="AC24" s="385"/>
      <c r="AD24" s="386"/>
      <c r="AE24" s="20"/>
      <c r="AF24" s="62"/>
      <c r="AG24" s="22"/>
      <c r="AI24" s="171"/>
      <c r="AJ24" s="172"/>
      <c r="AO24" s="174"/>
      <c r="AS24" s="157">
        <f>IF(A24=TRUE,IF(OR(Q24="",Y24=""),1,0),0)</f>
        <v>0</v>
      </c>
    </row>
    <row r="25" spans="1:93" ht="18" customHeight="1">
      <c r="A25" s="192"/>
      <c r="F25" s="4"/>
      <c r="G25" s="360" t="s">
        <v>33</v>
      </c>
      <c r="H25" s="361"/>
      <c r="I25" s="361"/>
      <c r="J25" s="362"/>
      <c r="K25" s="447" t="str">
        <f>IF(OR(B26&lt;&gt;10,B27&lt;&gt;10,B28&lt;&gt;10),"","壁は選択必須！")</f>
        <v>壁は選択必須！</v>
      </c>
      <c r="L25" s="448"/>
      <c r="M25" s="448"/>
      <c r="N25" s="448"/>
      <c r="O25" s="448"/>
      <c r="P25" s="449"/>
      <c r="Q25" s="356" t="s">
        <v>137</v>
      </c>
      <c r="R25" s="357"/>
      <c r="S25" s="357"/>
      <c r="T25" s="357"/>
      <c r="U25" s="357"/>
      <c r="V25" s="358" t="str">
        <f>IF(OR(AS26&gt;0,AS27&gt;0,AS28&gt;0),"製品名,厚 入力！","")</f>
        <v/>
      </c>
      <c r="W25" s="358"/>
      <c r="X25" s="359"/>
      <c r="Y25" s="38" t="s">
        <v>138</v>
      </c>
      <c r="Z25" s="37"/>
      <c r="AA25" s="39" t="s">
        <v>139</v>
      </c>
      <c r="AB25" s="40" t="s">
        <v>140</v>
      </c>
      <c r="AC25" s="209" t="str">
        <f>IF(OR(A26=TRUE,A27=TRUE),IF(AB26="","未入力！",IF(A28=TRUE,IF(AB28="","未入力！",""),"")),IF(A28=TRUE,IF(AB28="","未入力！",""),""))</f>
        <v/>
      </c>
      <c r="AD25" s="210"/>
      <c r="AE25" s="413"/>
      <c r="AF25" s="60"/>
      <c r="AG25" s="17"/>
      <c r="AI25" s="171">
        <f>IF(OR(B26&lt;&gt;10,B27&lt;&gt;10,B28&lt;&gt;10),0,1)</f>
        <v>1</v>
      </c>
      <c r="AJ25" s="172"/>
      <c r="AO25" s="174"/>
      <c r="AS25" s="157"/>
    </row>
    <row r="26" spans="1:93" ht="18" customHeight="1">
      <c r="A26" s="192" t="b">
        <v>0</v>
      </c>
      <c r="B26" s="191">
        <f>IF(A26=TRUE,IF(C26=1,1,0),10)</f>
        <v>10</v>
      </c>
      <c r="C26" s="191">
        <f>IF(P26&lt;=AB26,1,0)</f>
        <v>0</v>
      </c>
      <c r="F26" s="4"/>
      <c r="G26" s="220"/>
      <c r="H26" s="221"/>
      <c r="I26" s="221"/>
      <c r="J26" s="222"/>
      <c r="K26" s="24" t="str">
        <f t="shared" si="0"/>
        <v>□</v>
      </c>
      <c r="L26" s="11" t="s">
        <v>133</v>
      </c>
      <c r="P26" s="81">
        <v>2.7</v>
      </c>
      <c r="Q26" s="235"/>
      <c r="R26" s="236"/>
      <c r="S26" s="236"/>
      <c r="T26" s="236"/>
      <c r="U26" s="236"/>
      <c r="V26" s="236"/>
      <c r="W26" s="236"/>
      <c r="X26" s="237"/>
      <c r="Y26" s="214"/>
      <c r="Z26" s="215"/>
      <c r="AA26" s="216"/>
      <c r="AB26" s="379"/>
      <c r="AC26" s="215"/>
      <c r="AD26" s="216"/>
      <c r="AE26" s="414"/>
      <c r="AF26" s="63" t="str">
        <f>IF(OR(B26=0,B27=0,B28=0),"□",IF(OR(B26=1,B27=1,B28=1),"■","□"))</f>
        <v>□</v>
      </c>
      <c r="AG26" s="19" t="str">
        <f>IF(OR(B26=0,B27=0,B28=0),"■","□")</f>
        <v>□</v>
      </c>
      <c r="AI26" s="171">
        <f>IF(OR(A26=TRUE,A27=TRUE),IF(AB26="",1,IF(A28=TRUE,IF(AB28="",1,0),0)),IF(A28=TRUE,IF(AB28="",1,0),0))</f>
        <v>0</v>
      </c>
      <c r="AJ26" s="172"/>
      <c r="AK26" s="4">
        <f t="shared" ref="AK26:AK28" si="1">IF(A26=TRUE,1,0)</f>
        <v>0</v>
      </c>
      <c r="AM26" s="4">
        <f>IF(OR(AK26=1,AK27=1,AK28=1),1,0)</f>
        <v>0</v>
      </c>
      <c r="AO26" s="174">
        <f>IF(AG26="■",100,0)</f>
        <v>0</v>
      </c>
      <c r="AS26" s="157">
        <f>IF(A26=TRUE,IF(OR(Q26="",Y26=""),1,0),0)</f>
        <v>0</v>
      </c>
      <c r="CO26" s="14"/>
    </row>
    <row r="27" spans="1:93" ht="18" customHeight="1">
      <c r="A27" s="192" t="b">
        <v>0</v>
      </c>
      <c r="B27" s="191">
        <f>IF(A27=TRUE,IF(C27=1,1,0),10)</f>
        <v>10</v>
      </c>
      <c r="C27" s="191">
        <f>IF(P27&lt;=AB26,1,0)</f>
        <v>0</v>
      </c>
      <c r="F27" s="4"/>
      <c r="G27" s="220"/>
      <c r="H27" s="221"/>
      <c r="I27" s="221"/>
      <c r="J27" s="222"/>
      <c r="K27" s="24" t="str">
        <f t="shared" si="0"/>
        <v>□</v>
      </c>
      <c r="L27" s="120" t="s">
        <v>134</v>
      </c>
      <c r="P27" s="81">
        <v>2.7</v>
      </c>
      <c r="Q27" s="238"/>
      <c r="R27" s="239"/>
      <c r="S27" s="239"/>
      <c r="T27" s="239"/>
      <c r="U27" s="239"/>
      <c r="V27" s="239"/>
      <c r="W27" s="239"/>
      <c r="X27" s="240"/>
      <c r="Y27" s="241"/>
      <c r="Z27" s="242"/>
      <c r="AA27" s="243"/>
      <c r="AB27" s="380"/>
      <c r="AC27" s="242"/>
      <c r="AD27" s="243"/>
      <c r="AE27" s="414"/>
      <c r="AF27" s="61"/>
      <c r="AG27" s="19"/>
      <c r="AI27" s="171"/>
      <c r="AJ27" s="172"/>
      <c r="AK27" s="4">
        <f t="shared" si="1"/>
        <v>0</v>
      </c>
      <c r="AO27" s="174"/>
      <c r="AS27" s="157">
        <f>IF(A27=TRUE,IF(OR(Q26="",Y26=""),1,0),0)</f>
        <v>0</v>
      </c>
    </row>
    <row r="28" spans="1:93" ht="18" customHeight="1">
      <c r="A28" s="192" t="b">
        <v>0</v>
      </c>
      <c r="B28" s="191">
        <f>IF(A28=TRUE,IF(C28=1,1,0),10)</f>
        <v>10</v>
      </c>
      <c r="C28" s="191">
        <f>IF(P28&lt;=AB28,1,0)</f>
        <v>0</v>
      </c>
      <c r="F28" s="4"/>
      <c r="G28" s="363"/>
      <c r="H28" s="364"/>
      <c r="I28" s="364"/>
      <c r="J28" s="365"/>
      <c r="K28" s="25" t="str">
        <f>IF(A28=TRUE,"■","□")</f>
        <v>□</v>
      </c>
      <c r="L28" s="21" t="s">
        <v>135</v>
      </c>
      <c r="M28" s="12"/>
      <c r="N28" s="12"/>
      <c r="O28" s="12"/>
      <c r="P28" s="82">
        <v>2.2999999999999998</v>
      </c>
      <c r="Q28" s="381"/>
      <c r="R28" s="382"/>
      <c r="S28" s="382"/>
      <c r="T28" s="382"/>
      <c r="U28" s="382"/>
      <c r="V28" s="382"/>
      <c r="W28" s="382"/>
      <c r="X28" s="383"/>
      <c r="Y28" s="384"/>
      <c r="Z28" s="385"/>
      <c r="AA28" s="386"/>
      <c r="AB28" s="387"/>
      <c r="AC28" s="385"/>
      <c r="AD28" s="386"/>
      <c r="AE28" s="415"/>
      <c r="AF28" s="62"/>
      <c r="AG28" s="22"/>
      <c r="AI28" s="171"/>
      <c r="AJ28" s="172"/>
      <c r="AK28" s="4">
        <f t="shared" si="1"/>
        <v>0</v>
      </c>
      <c r="AO28" s="174"/>
      <c r="AS28" s="157">
        <f>IF(A28=TRUE,IF(OR(Q28="",Y28=""),1,0),0)</f>
        <v>0</v>
      </c>
    </row>
    <row r="29" spans="1:93" ht="18" customHeight="1">
      <c r="A29" s="192" t="b">
        <v>0</v>
      </c>
      <c r="F29" s="4"/>
      <c r="G29" s="457" t="s">
        <v>34</v>
      </c>
      <c r="H29" s="458"/>
      <c r="I29" s="458"/>
      <c r="J29" s="459"/>
      <c r="K29" s="49" t="str">
        <f>IF(A29=TRUE,"■","□")</f>
        <v>□</v>
      </c>
      <c r="L29" s="50" t="s">
        <v>185</v>
      </c>
      <c r="M29" s="41"/>
      <c r="N29" s="209" t="str">
        <f>IF(A29=FALSE,IF(OR(A30=TRUE,A31=TRUE,A32=TRUE),"","未選択！"),IF(OR(A30=TRUE,A31=TRUE,A32=TRUE),"下記は選択不要",""))</f>
        <v>未選択！</v>
      </c>
      <c r="O29" s="209"/>
      <c r="P29" s="210"/>
      <c r="Q29" s="356" t="s">
        <v>137</v>
      </c>
      <c r="R29" s="357"/>
      <c r="S29" s="357"/>
      <c r="T29" s="357"/>
      <c r="U29" s="357"/>
      <c r="V29" s="358" t="str">
        <f>IF(OR(AS30&gt;0,AS31&gt;0,AS32&gt;0),"製品名,厚 入力！","")</f>
        <v/>
      </c>
      <c r="W29" s="358"/>
      <c r="X29" s="359"/>
      <c r="Y29" s="38" t="s">
        <v>138</v>
      </c>
      <c r="Z29" s="37"/>
      <c r="AA29" s="39" t="s">
        <v>139</v>
      </c>
      <c r="AB29" s="40" t="s">
        <v>140</v>
      </c>
      <c r="AC29" s="209" t="str">
        <f>IF(A29=FALSE,IF(OR(A30=TRUE,A31=TRUE),IF(AB30="","未入力！",IF(A32=TRUE,IF(AB32="","未入力！",""),"")),IF(A32=TRUE,IF(AB32="","未入力！",""),"")),"")</f>
        <v/>
      </c>
      <c r="AD29" s="210"/>
      <c r="AE29" s="16"/>
      <c r="AF29" s="60"/>
      <c r="AG29" s="17"/>
      <c r="AI29" s="171">
        <f>IF(A29=FALSE,IF(OR(A30=TRUE,A31=TRUE,A32=TRUE),0,1),IF(OR(A30=TRUE,A31=TRUE,A32=TRUE),1,0))</f>
        <v>1</v>
      </c>
      <c r="AJ29" s="172"/>
      <c r="AK29" s="4">
        <f>IF(A29=TRUE,1,0)</f>
        <v>0</v>
      </c>
      <c r="AM29" s="4">
        <f>IF(OR(AK29=1,AK30=1,AK31=1,AK32=1),1,0)</f>
        <v>0</v>
      </c>
      <c r="AO29" s="174"/>
      <c r="AS29" s="157"/>
    </row>
    <row r="30" spans="1:93" ht="18" customHeight="1">
      <c r="A30" s="192" t="b">
        <v>0</v>
      </c>
      <c r="B30" s="191">
        <f>IF(A30=TRUE,IF(C30=1,1,0),10)</f>
        <v>10</v>
      </c>
      <c r="C30" s="191">
        <f>IF(P30&lt;=AB30,1,0)</f>
        <v>0</v>
      </c>
      <c r="D30" s="191">
        <f>IF(AF30="■",1,0)</f>
        <v>0</v>
      </c>
      <c r="F30" s="4"/>
      <c r="G30" s="460"/>
      <c r="H30" s="461"/>
      <c r="I30" s="461"/>
      <c r="J30" s="462"/>
      <c r="K30" s="51" t="str">
        <f>IF(A30=TRUE,"■","□")</f>
        <v>□</v>
      </c>
      <c r="L30" s="52" t="s">
        <v>133</v>
      </c>
      <c r="M30" s="53"/>
      <c r="N30" s="53"/>
      <c r="O30" s="53"/>
      <c r="P30" s="83">
        <v>3.4</v>
      </c>
      <c r="Q30" s="235"/>
      <c r="R30" s="236"/>
      <c r="S30" s="236"/>
      <c r="T30" s="236"/>
      <c r="U30" s="236"/>
      <c r="V30" s="236"/>
      <c r="W30" s="236"/>
      <c r="X30" s="237"/>
      <c r="Y30" s="214"/>
      <c r="Z30" s="215"/>
      <c r="AA30" s="216"/>
      <c r="AB30" s="379"/>
      <c r="AC30" s="215"/>
      <c r="AD30" s="216"/>
      <c r="AE30" s="24" t="str">
        <f>IF(A29=TRUE,"■",IF(OR(A30=TRUE,A31=TRUE,A32=TRUE),"□","■"))</f>
        <v>■</v>
      </c>
      <c r="AF30" s="63" t="str">
        <f>IF(A29=FALSE,IF(OR(B30=0,B31=0,B32=0),"□",IF(OR(B30=1,B31=1,B32=1),"■","□")),"□")</f>
        <v>□</v>
      </c>
      <c r="AG30" s="19" t="str">
        <f>IF(A29=FALSE,IF(OR(B30=0,B31=0,B32=0),"■","□"),"□")</f>
        <v>□</v>
      </c>
      <c r="AI30" s="171">
        <f>IF(A29=FALSE,IF(OR(A30=TRUE,A31=TRUE),IF(AB30="",1,IF(A32=TRUE,IF(AB32="",1,0),0)),IF(A32=TRUE,IF(AB32="",1,0),0)),0)</f>
        <v>0</v>
      </c>
      <c r="AJ30" s="172"/>
      <c r="AK30" s="4">
        <f t="shared" ref="AK30:AK32" si="2">IF(A30=TRUE,1,0)</f>
        <v>0</v>
      </c>
      <c r="AO30" s="174">
        <f>IF(AG30="■",100,0)</f>
        <v>0</v>
      </c>
      <c r="AS30" s="157">
        <f>IF(A30=TRUE,IF(OR(Q30="",Y30=""),1,0),0)</f>
        <v>0</v>
      </c>
    </row>
    <row r="31" spans="1:93" ht="18" customHeight="1">
      <c r="A31" s="192" t="b">
        <v>0</v>
      </c>
      <c r="B31" s="191">
        <f>IF(A31=TRUE,IF(C31=1,1,0),10)</f>
        <v>10</v>
      </c>
      <c r="C31" s="191">
        <f>IF(P31&lt;=AB30,1,0)</f>
        <v>0</v>
      </c>
      <c r="F31" s="4"/>
      <c r="G31" s="431" t="s">
        <v>136</v>
      </c>
      <c r="H31" s="432"/>
      <c r="I31" s="432"/>
      <c r="J31" s="433"/>
      <c r="K31" s="57" t="str">
        <f t="shared" si="0"/>
        <v>□</v>
      </c>
      <c r="L31" s="58" t="s">
        <v>134</v>
      </c>
      <c r="M31" s="59"/>
      <c r="N31" s="59"/>
      <c r="O31" s="59"/>
      <c r="P31" s="84">
        <v>3.4</v>
      </c>
      <c r="Q31" s="238"/>
      <c r="R31" s="239"/>
      <c r="S31" s="239"/>
      <c r="T31" s="239"/>
      <c r="U31" s="239"/>
      <c r="V31" s="239"/>
      <c r="W31" s="239"/>
      <c r="X31" s="240"/>
      <c r="Y31" s="241"/>
      <c r="Z31" s="242"/>
      <c r="AA31" s="243"/>
      <c r="AB31" s="380"/>
      <c r="AC31" s="242"/>
      <c r="AD31" s="243"/>
      <c r="AE31" s="18"/>
      <c r="AF31" s="61"/>
      <c r="AG31" s="19"/>
      <c r="AI31" s="171"/>
      <c r="AJ31" s="172"/>
      <c r="AK31" s="4">
        <f t="shared" si="2"/>
        <v>0</v>
      </c>
      <c r="AO31" s="174"/>
      <c r="AS31" s="157">
        <f>IF(A31=TRUE,IF(OR(Q30="",Y30=""),1,0),0)</f>
        <v>0</v>
      </c>
    </row>
    <row r="32" spans="1:93" ht="18" customHeight="1">
      <c r="A32" s="192" t="b">
        <v>0</v>
      </c>
      <c r="B32" s="191">
        <f>IF(A32=TRUE,IF(C32=1,1,0),10)</f>
        <v>10</v>
      </c>
      <c r="C32" s="191">
        <f>IF(P32&lt;=AB32,1,0)</f>
        <v>0</v>
      </c>
      <c r="F32" s="4"/>
      <c r="G32" s="434"/>
      <c r="H32" s="435"/>
      <c r="I32" s="435"/>
      <c r="J32" s="436"/>
      <c r="K32" s="25" t="str">
        <f t="shared" si="0"/>
        <v>□</v>
      </c>
      <c r="L32" s="21" t="s">
        <v>135</v>
      </c>
      <c r="M32" s="12"/>
      <c r="N32" s="12"/>
      <c r="O32" s="12"/>
      <c r="P32" s="82">
        <v>3.1</v>
      </c>
      <c r="Q32" s="437"/>
      <c r="R32" s="438"/>
      <c r="S32" s="438"/>
      <c r="T32" s="438"/>
      <c r="U32" s="438"/>
      <c r="V32" s="438"/>
      <c r="W32" s="438"/>
      <c r="X32" s="439"/>
      <c r="Y32" s="440"/>
      <c r="Z32" s="441"/>
      <c r="AA32" s="442"/>
      <c r="AB32" s="443"/>
      <c r="AC32" s="441"/>
      <c r="AD32" s="442"/>
      <c r="AE32" s="20"/>
      <c r="AF32" s="62"/>
      <c r="AG32" s="22"/>
      <c r="AI32" s="171"/>
      <c r="AJ32" s="172"/>
      <c r="AK32" s="4">
        <f t="shared" si="2"/>
        <v>0</v>
      </c>
      <c r="AO32" s="174"/>
      <c r="AS32" s="157">
        <f>IF(A32=TRUE,IF(OR(Q32="",Y32=""),1,0),0)</f>
        <v>0</v>
      </c>
    </row>
    <row r="33" spans="1:45" ht="18" customHeight="1">
      <c r="A33" s="192" t="b">
        <v>0</v>
      </c>
      <c r="F33" s="4"/>
      <c r="G33" s="141"/>
      <c r="H33" s="142"/>
      <c r="I33" s="142"/>
      <c r="J33" s="143"/>
      <c r="K33" s="49" t="str">
        <f>IF(A33=TRUE,"■","□")</f>
        <v>□</v>
      </c>
      <c r="L33" s="219" t="s">
        <v>185</v>
      </c>
      <c r="M33" s="219"/>
      <c r="N33" s="209" t="str">
        <f>IF(A33=FALSE,IF(OR(A34=TRUE,A35=TRUE),"","未選択！"),IF(OR(A34=TRUE,A35=TRUE),"下記は選択不要",""))</f>
        <v>未選択！</v>
      </c>
      <c r="O33" s="209"/>
      <c r="P33" s="210"/>
      <c r="Q33" s="356" t="s">
        <v>137</v>
      </c>
      <c r="R33" s="357"/>
      <c r="S33" s="357"/>
      <c r="T33" s="357"/>
      <c r="U33" s="357"/>
      <c r="V33" s="358" t="str">
        <f>IF(OR(AS34&gt;0,AS35&gt;0),"製品名,厚 入力！","")</f>
        <v/>
      </c>
      <c r="W33" s="358"/>
      <c r="X33" s="359"/>
      <c r="Y33" s="145" t="s">
        <v>138</v>
      </c>
      <c r="Z33" s="144"/>
      <c r="AA33" s="146" t="s">
        <v>139</v>
      </c>
      <c r="AB33" s="147" t="s">
        <v>140</v>
      </c>
      <c r="AC33" s="209" t="str">
        <f>IF(A33=FALSE,IF(OR(A34=TRUE,A35=TRUE),IF(AB34="","未入力！",""),""),"")</f>
        <v/>
      </c>
      <c r="AD33" s="210"/>
      <c r="AE33" s="18"/>
      <c r="AF33" s="61"/>
      <c r="AG33" s="19"/>
      <c r="AI33" s="171">
        <f>IF(A33=FALSE,IF(OR(A34=TRUE,A35=TRUE),0,1),IF(OR(A34=TRUE,A35=TRUE),1,0))</f>
        <v>1</v>
      </c>
      <c r="AJ33" s="172"/>
      <c r="AK33" s="4">
        <f>IF(A33=TRUE,1,0)</f>
        <v>0</v>
      </c>
      <c r="AM33" s="4">
        <f>IF(OR(AK33=1,AK34=1,AK35=1),1,0)</f>
        <v>0</v>
      </c>
      <c r="AO33" s="174"/>
      <c r="AS33" s="157"/>
    </row>
    <row r="34" spans="1:45" ht="18" customHeight="1">
      <c r="A34" s="192" t="b">
        <v>0</v>
      </c>
      <c r="B34" s="191">
        <f>IF(A34=TRUE,IF(C34=1,1,0),10)</f>
        <v>10</v>
      </c>
      <c r="C34" s="191">
        <f>IF(P34&lt;=AB34,1,0)</f>
        <v>0</v>
      </c>
      <c r="D34" s="191">
        <f>IF(AF34="■",1,0)</f>
        <v>0</v>
      </c>
      <c r="F34" s="4"/>
      <c r="G34" s="220" t="s">
        <v>34</v>
      </c>
      <c r="H34" s="221"/>
      <c r="I34" s="221"/>
      <c r="J34" s="222"/>
      <c r="K34" s="24" t="str">
        <f>IF(A34=TRUE,"■","□")</f>
        <v>□</v>
      </c>
      <c r="L34" s="11" t="s">
        <v>133</v>
      </c>
      <c r="P34" s="81">
        <v>2.2000000000000002</v>
      </c>
      <c r="Q34" s="211"/>
      <c r="R34" s="212"/>
      <c r="S34" s="212"/>
      <c r="T34" s="212"/>
      <c r="U34" s="212"/>
      <c r="V34" s="212"/>
      <c r="W34" s="212"/>
      <c r="X34" s="213"/>
      <c r="Y34" s="214"/>
      <c r="Z34" s="215"/>
      <c r="AA34" s="216"/>
      <c r="AB34" s="379"/>
      <c r="AC34" s="215"/>
      <c r="AD34" s="216"/>
      <c r="AE34" s="24" t="str">
        <f>IF(A33=TRUE,"■",IF(OR(A34=TRUE,A35=TRUE),"□","■"))</f>
        <v>■</v>
      </c>
      <c r="AF34" s="63" t="str">
        <f>IF(A33=FALSE,IF(OR(B34=0,B35=0),"□",IF(OR(B34=1,B35=1),"■","□")),"□")</f>
        <v>□</v>
      </c>
      <c r="AG34" s="19" t="str">
        <f>IF(A33=FALSE,IF(OR(B34=0,B35=0),"■","□"),"□")</f>
        <v>□</v>
      </c>
      <c r="AI34" s="171">
        <f>IF(A33=FALSE,IF(OR(A34=TRUE,A35=TRUE),IF(AB34="",1,0),0),0)</f>
        <v>0</v>
      </c>
      <c r="AJ34" s="172"/>
      <c r="AK34" s="4">
        <f t="shared" ref="AK34:AK39" si="3">IF(A34=TRUE,1,0)</f>
        <v>0</v>
      </c>
      <c r="AO34" s="174">
        <f>IF(AG34="■",100,0)</f>
        <v>0</v>
      </c>
      <c r="AS34" s="157">
        <f>IF(A34=TRUE,IF(OR(Q34="",Y34=""),1,0),0)</f>
        <v>0</v>
      </c>
    </row>
    <row r="35" spans="1:45" ht="18" customHeight="1">
      <c r="A35" s="192" t="b">
        <v>0</v>
      </c>
      <c r="B35" s="191">
        <f>IF(A35=TRUE,IF(C35=1,1,0),10)</f>
        <v>10</v>
      </c>
      <c r="C35" s="191">
        <f>IF(P35&lt;=AB34,1,0)</f>
        <v>0</v>
      </c>
      <c r="F35" s="4"/>
      <c r="G35" s="229" t="s">
        <v>141</v>
      </c>
      <c r="H35" s="230"/>
      <c r="I35" s="230"/>
      <c r="J35" s="231"/>
      <c r="K35" s="25" t="str">
        <f>IF(A35=TRUE,"■","□")</f>
        <v>□</v>
      </c>
      <c r="L35" s="21" t="s">
        <v>134</v>
      </c>
      <c r="M35" s="12"/>
      <c r="N35" s="12"/>
      <c r="O35" s="12"/>
      <c r="P35" s="82">
        <v>2.2000000000000002</v>
      </c>
      <c r="Q35" s="419"/>
      <c r="R35" s="420"/>
      <c r="S35" s="420"/>
      <c r="T35" s="420"/>
      <c r="U35" s="420"/>
      <c r="V35" s="420"/>
      <c r="W35" s="420"/>
      <c r="X35" s="421"/>
      <c r="Y35" s="426"/>
      <c r="Z35" s="427"/>
      <c r="AA35" s="428"/>
      <c r="AB35" s="35"/>
      <c r="AC35" s="35"/>
      <c r="AD35" s="148"/>
      <c r="AE35" s="20"/>
      <c r="AF35" s="62"/>
      <c r="AG35" s="22"/>
      <c r="AI35" s="171"/>
      <c r="AJ35" s="172"/>
      <c r="AK35" s="4">
        <f t="shared" si="3"/>
        <v>0</v>
      </c>
      <c r="AO35" s="174"/>
      <c r="AS35" s="157">
        <f>IF(A35=TRUE,IF(OR(Q34="",Y34=""),1,0),0)</f>
        <v>0</v>
      </c>
    </row>
    <row r="36" spans="1:45" ht="18" customHeight="1">
      <c r="A36" s="192" t="b">
        <v>0</v>
      </c>
      <c r="F36" s="4"/>
      <c r="G36" s="223" t="s">
        <v>37</v>
      </c>
      <c r="H36" s="224"/>
      <c r="I36" s="224"/>
      <c r="J36" s="225"/>
      <c r="K36" s="49" t="str">
        <f>IF(A36=TRUE,"■","□")</f>
        <v>□</v>
      </c>
      <c r="L36" s="219" t="s">
        <v>185</v>
      </c>
      <c r="M36" s="219"/>
      <c r="N36" s="209" t="str">
        <f>IF(A36=FALSE,IF(OR(A37=TRUE,A38=TRUE,A39=TRUE),"","未選択！"),IF(OR(A37=TRUE,A38=TRUE,A39=TRUE),"下記は選択不要！",""))</f>
        <v>未選択！</v>
      </c>
      <c r="O36" s="209"/>
      <c r="P36" s="210"/>
      <c r="Q36" s="356" t="s">
        <v>137</v>
      </c>
      <c r="R36" s="357"/>
      <c r="S36" s="357"/>
      <c r="T36" s="357"/>
      <c r="U36" s="357"/>
      <c r="V36" s="358" t="str">
        <f>IF(OR(AS37&gt;0,AS38&gt;0,AS39&gt;0),"製品名,厚 入力！","")</f>
        <v/>
      </c>
      <c r="W36" s="358"/>
      <c r="X36" s="359"/>
      <c r="Y36" s="38" t="s">
        <v>138</v>
      </c>
      <c r="Z36" s="37"/>
      <c r="AA36" s="39" t="s">
        <v>139</v>
      </c>
      <c r="AB36" s="40" t="s">
        <v>140</v>
      </c>
      <c r="AC36" s="209" t="str">
        <f>IF(A36=FALSE,IF(OR(A37=TRUE,A38=TRUE),IF(AB37="","未入力！",IF(A39=TRUE,IF(AB39="","未入力！",""),"")),IF(A39=TRUE,IF(AB39="","未入力！",""),"")),"")</f>
        <v/>
      </c>
      <c r="AD36" s="210"/>
      <c r="AE36" s="16"/>
      <c r="AF36" s="60"/>
      <c r="AG36" s="17"/>
      <c r="AI36" s="171">
        <f>IF(A36=FALSE,IF(OR(A37=TRUE,A38=TRUE,A39=TRUE),0,1),IF(OR(A37=TRUE,A38=TRUE,A39=TRUE),1,0))</f>
        <v>1</v>
      </c>
      <c r="AJ36" s="172"/>
      <c r="AK36" s="4">
        <f t="shared" si="3"/>
        <v>0</v>
      </c>
      <c r="AM36" s="4">
        <f>IF(OR(AK36=1,AK37=1,AK38=1,AK39=1),1,0)</f>
        <v>0</v>
      </c>
      <c r="AO36" s="174"/>
      <c r="AS36" s="157"/>
    </row>
    <row r="37" spans="1:45" ht="18" customHeight="1">
      <c r="A37" s="192" t="b">
        <v>0</v>
      </c>
      <c r="B37" s="191">
        <f>IF(A37=TRUE,IF(C37=1,1,0),10)</f>
        <v>10</v>
      </c>
      <c r="C37" s="191">
        <f>IF(P37&lt;=AB37,1,0)</f>
        <v>0</v>
      </c>
      <c r="D37" s="191">
        <f>IF(AF37="■",1,0)</f>
        <v>0</v>
      </c>
      <c r="F37" s="4"/>
      <c r="G37" s="220" t="s">
        <v>38</v>
      </c>
      <c r="H37" s="221"/>
      <c r="I37" s="221"/>
      <c r="J37" s="222"/>
      <c r="K37" s="24" t="str">
        <f t="shared" si="0"/>
        <v>□</v>
      </c>
      <c r="L37" s="11" t="s">
        <v>133</v>
      </c>
      <c r="P37" s="81">
        <v>1.7</v>
      </c>
      <c r="Q37" s="235"/>
      <c r="R37" s="236"/>
      <c r="S37" s="236"/>
      <c r="T37" s="236"/>
      <c r="U37" s="236"/>
      <c r="V37" s="236"/>
      <c r="W37" s="236"/>
      <c r="X37" s="237"/>
      <c r="Y37" s="214"/>
      <c r="Z37" s="215"/>
      <c r="AA37" s="216"/>
      <c r="AB37" s="379"/>
      <c r="AC37" s="215"/>
      <c r="AD37" s="216"/>
      <c r="AE37" s="24" t="str">
        <f>IF(A36=TRUE,"■",IF(OR(A37=TRUE,A38=TRUE,A39=TRUE),"□","■"))</f>
        <v>■</v>
      </c>
      <c r="AF37" s="63" t="str">
        <f>IF(A36=FALSE,IF(OR(B37=0,B38=0,B39=0),"□",IF(OR(B37=1,B38=1,B39=1),"■","□")),"□")</f>
        <v>□</v>
      </c>
      <c r="AG37" s="19" t="str">
        <f>IF(A36=FALSE,IF(OR(B37=0,B38=0,B39=0),"■","□"),"□")</f>
        <v>□</v>
      </c>
      <c r="AI37" s="171">
        <f>IF(A36=FALSE,IF(OR(A37=TRUE,A38=TRUE),IF(AB37="",1,IF(A39=TRUE,IF(AB39="",1,0),0)),IF(A39=TRUE,IF(AB39="",1,0),0)),0)</f>
        <v>0</v>
      </c>
      <c r="AJ37" s="172"/>
      <c r="AK37" s="4">
        <f t="shared" si="3"/>
        <v>0</v>
      </c>
      <c r="AO37" s="174">
        <f>IF(AG37="■",100,0)</f>
        <v>0</v>
      </c>
      <c r="AS37" s="157">
        <f>IF(A37=TRUE,IF(OR(Q37="",Y37=""),1,0),0)</f>
        <v>0</v>
      </c>
    </row>
    <row r="38" spans="1:45" ht="18" customHeight="1">
      <c r="A38" s="192" t="b">
        <v>0</v>
      </c>
      <c r="B38" s="191">
        <f>IF(A38=TRUE,IF(C38=1,1,0),10)</f>
        <v>10</v>
      </c>
      <c r="C38" s="191">
        <f>IF(P38&lt;=AB37,1,0)</f>
        <v>0</v>
      </c>
      <c r="F38" s="4"/>
      <c r="G38" s="220"/>
      <c r="H38" s="221"/>
      <c r="I38" s="221"/>
      <c r="J38" s="222"/>
      <c r="K38" s="24" t="str">
        <f t="shared" si="0"/>
        <v>□</v>
      </c>
      <c r="L38" s="120" t="s">
        <v>134</v>
      </c>
      <c r="P38" s="81">
        <v>1.7</v>
      </c>
      <c r="Q38" s="238"/>
      <c r="R38" s="239"/>
      <c r="S38" s="239"/>
      <c r="T38" s="239"/>
      <c r="U38" s="239"/>
      <c r="V38" s="239"/>
      <c r="W38" s="239"/>
      <c r="X38" s="240"/>
      <c r="Y38" s="241"/>
      <c r="Z38" s="242"/>
      <c r="AA38" s="243"/>
      <c r="AB38" s="380"/>
      <c r="AC38" s="242"/>
      <c r="AD38" s="243"/>
      <c r="AE38" s="18"/>
      <c r="AF38" s="61"/>
      <c r="AG38" s="19"/>
      <c r="AI38" s="171"/>
      <c r="AJ38" s="172"/>
      <c r="AK38" s="4">
        <f t="shared" si="3"/>
        <v>0</v>
      </c>
      <c r="AO38" s="174"/>
      <c r="AS38" s="157">
        <f>IF(A38=TRUE,IF(OR(Q37="",Y37=""),1,0),0)</f>
        <v>0</v>
      </c>
    </row>
    <row r="39" spans="1:45" ht="18" customHeight="1">
      <c r="A39" s="192" t="b">
        <v>0</v>
      </c>
      <c r="B39" s="191">
        <f>IF(A39=TRUE,IF(C39=1,1,0),10)</f>
        <v>10</v>
      </c>
      <c r="C39" s="191">
        <f>IF(P39&lt;=AB39,1,0)</f>
        <v>0</v>
      </c>
      <c r="F39" s="4"/>
      <c r="G39" s="232" t="s">
        <v>200</v>
      </c>
      <c r="H39" s="233"/>
      <c r="I39" s="233"/>
      <c r="J39" s="234"/>
      <c r="K39" s="25" t="str">
        <f t="shared" si="0"/>
        <v>□</v>
      </c>
      <c r="L39" s="21" t="s">
        <v>135</v>
      </c>
      <c r="M39" s="12"/>
      <c r="N39" s="12"/>
      <c r="O39" s="12"/>
      <c r="P39" s="82">
        <v>1.7</v>
      </c>
      <c r="Q39" s="381"/>
      <c r="R39" s="382"/>
      <c r="S39" s="382"/>
      <c r="T39" s="382"/>
      <c r="U39" s="382"/>
      <c r="V39" s="382"/>
      <c r="W39" s="382"/>
      <c r="X39" s="383"/>
      <c r="Y39" s="384"/>
      <c r="Z39" s="385"/>
      <c r="AA39" s="386"/>
      <c r="AB39" s="387"/>
      <c r="AC39" s="385"/>
      <c r="AD39" s="386"/>
      <c r="AE39" s="20"/>
      <c r="AF39" s="62"/>
      <c r="AG39" s="22"/>
      <c r="AI39" s="171"/>
      <c r="AJ39" s="172"/>
      <c r="AK39" s="4">
        <f t="shared" si="3"/>
        <v>0</v>
      </c>
      <c r="AO39" s="174"/>
      <c r="AS39" s="157">
        <f>IF(A39=TRUE,IF(OR(Q39="",Y39=""),1,0),0)</f>
        <v>0</v>
      </c>
    </row>
    <row r="40" spans="1:45" ht="18" customHeight="1">
      <c r="A40" s="192" t="b">
        <v>0</v>
      </c>
      <c r="F40" s="4"/>
      <c r="G40" s="223" t="s">
        <v>37</v>
      </c>
      <c r="H40" s="224"/>
      <c r="I40" s="224"/>
      <c r="J40" s="225"/>
      <c r="K40" s="49" t="str">
        <f>IF(A40=TRUE,"■","□")</f>
        <v>□</v>
      </c>
      <c r="L40" s="208" t="s">
        <v>185</v>
      </c>
      <c r="M40" s="208"/>
      <c r="N40" s="209" t="str">
        <f>IF(A40=FALSE,IF(OR(A41=TRUE,A42=TRUE),"","未選択！"),IF(OR(A41=TRUE,A42=TRUE),"下記は選択不要！",""))</f>
        <v>未選択！</v>
      </c>
      <c r="O40" s="209"/>
      <c r="P40" s="210"/>
      <c r="Q40" s="356" t="s">
        <v>137</v>
      </c>
      <c r="R40" s="357"/>
      <c r="S40" s="357"/>
      <c r="T40" s="357"/>
      <c r="U40" s="357"/>
      <c r="V40" s="358" t="str">
        <f>IF(OR(AS41&gt;0,AS42&gt;0),"製品名,厚 入力！","")</f>
        <v/>
      </c>
      <c r="W40" s="358"/>
      <c r="X40" s="359"/>
      <c r="Y40" s="38" t="s">
        <v>138</v>
      </c>
      <c r="Z40" s="37"/>
      <c r="AA40" s="39" t="s">
        <v>139</v>
      </c>
      <c r="AB40" s="40" t="s">
        <v>140</v>
      </c>
      <c r="AC40" s="209" t="str">
        <f>IF(A40=FALSE,IF(OR(A41=TRUE,A42=TRUE),IF(AB41="","未入力！",""),""),"")</f>
        <v/>
      </c>
      <c r="AD40" s="210"/>
      <c r="AE40" s="23"/>
      <c r="AF40" s="60"/>
      <c r="AG40" s="17"/>
      <c r="AI40" s="171">
        <f>IF(A40=FALSE,IF(OR(A41=TRUE,A42=TRUE),0,1),IF(OR(A41=TRUE,A42=TRUE),1,0))</f>
        <v>1</v>
      </c>
      <c r="AJ40" s="172"/>
      <c r="AK40" s="4">
        <f>IF(A40=TRUE,1,0)</f>
        <v>0</v>
      </c>
      <c r="AM40" s="4">
        <f>IF(OR(AK40=1,AK41=1,AK42=1),1,0)</f>
        <v>0</v>
      </c>
      <c r="AO40" s="174"/>
      <c r="AS40" s="157"/>
    </row>
    <row r="41" spans="1:45" ht="18" customHeight="1">
      <c r="A41" s="192" t="b">
        <v>0</v>
      </c>
      <c r="B41" s="191">
        <f>IF(A41=TRUE,IF(C41=1,1,0),10)</f>
        <v>10</v>
      </c>
      <c r="C41" s="191">
        <f>IF(P41&lt;=AB41,1,0)</f>
        <v>0</v>
      </c>
      <c r="D41" s="191">
        <f>IF(AF41="■",1,0)</f>
        <v>0</v>
      </c>
      <c r="F41" s="4"/>
      <c r="G41" s="220" t="s">
        <v>38</v>
      </c>
      <c r="H41" s="221"/>
      <c r="I41" s="221"/>
      <c r="J41" s="222"/>
      <c r="K41" s="51" t="str">
        <f>IF(A41=TRUE,"■","□")</f>
        <v>□</v>
      </c>
      <c r="L41" s="52" t="s">
        <v>133</v>
      </c>
      <c r="M41" s="53"/>
      <c r="N41" s="53"/>
      <c r="O41" s="53"/>
      <c r="P41" s="83">
        <v>0.7</v>
      </c>
      <c r="Q41" s="416"/>
      <c r="R41" s="417"/>
      <c r="S41" s="417"/>
      <c r="T41" s="417"/>
      <c r="U41" s="417"/>
      <c r="V41" s="417"/>
      <c r="W41" s="417"/>
      <c r="X41" s="418"/>
      <c r="Y41" s="422"/>
      <c r="Z41" s="423"/>
      <c r="AA41" s="424"/>
      <c r="AB41" s="425"/>
      <c r="AC41" s="423"/>
      <c r="AD41" s="424"/>
      <c r="AE41" s="24" t="str">
        <f>IF(A40=TRUE,"■",IF(OR(A41=TRUE,A42=TRUE),"□","■"))</f>
        <v>■</v>
      </c>
      <c r="AF41" s="63" t="str">
        <f>IF(A40=FALSE,IF(OR(B41=0,B42=0),"□",IF(OR(B41=1,B42=1),"■","□")),"□")</f>
        <v>□</v>
      </c>
      <c r="AG41" s="19" t="str">
        <f>IF(A40=FALSE,IF(OR(B41=0,B42=0),"■","□"),"□")</f>
        <v>□</v>
      </c>
      <c r="AI41" s="171">
        <f>IF(A40=FALSE,IF(OR(A41=TRUE,A42=TRUE),IF(AB41="",1,0),0),0)</f>
        <v>0</v>
      </c>
      <c r="AJ41" s="172"/>
      <c r="AK41" s="4">
        <f t="shared" ref="AK41:AK42" si="4">IF(A41=TRUE,1,0)</f>
        <v>0</v>
      </c>
      <c r="AO41" s="174">
        <f>IF(AG41="■",100,0)</f>
        <v>0</v>
      </c>
      <c r="AS41" s="157">
        <f>IF(A41=TRUE,IF(OR(Q41="",Y41=""),1,0),0)</f>
        <v>0</v>
      </c>
    </row>
    <row r="42" spans="1:45" ht="18" customHeight="1" thickBot="1">
      <c r="A42" s="192" t="b">
        <v>0</v>
      </c>
      <c r="B42" s="191">
        <f>IF(A42=TRUE,IF(C42=1,1,0),10)</f>
        <v>10</v>
      </c>
      <c r="C42" s="191">
        <f>IF(P42&lt;=AB41,1,0)</f>
        <v>0</v>
      </c>
      <c r="F42" s="4"/>
      <c r="G42" s="226" t="s">
        <v>201</v>
      </c>
      <c r="H42" s="227"/>
      <c r="I42" s="227"/>
      <c r="J42" s="228"/>
      <c r="K42" s="25" t="str">
        <f>IF(A42=TRUE,"■","□")</f>
        <v>□</v>
      </c>
      <c r="L42" s="21" t="s">
        <v>134</v>
      </c>
      <c r="M42" s="12"/>
      <c r="N42" s="12"/>
      <c r="O42" s="12"/>
      <c r="P42" s="82">
        <v>0.7</v>
      </c>
      <c r="Q42" s="54"/>
      <c r="R42" s="55"/>
      <c r="S42" s="55"/>
      <c r="T42" s="55"/>
      <c r="U42" s="55"/>
      <c r="V42" s="55"/>
      <c r="W42" s="55"/>
      <c r="X42" s="56"/>
      <c r="Y42" s="400"/>
      <c r="Z42" s="389"/>
      <c r="AA42" s="390"/>
      <c r="AB42" s="388"/>
      <c r="AC42" s="389"/>
      <c r="AD42" s="390"/>
      <c r="AE42" s="20"/>
      <c r="AF42" s="62"/>
      <c r="AG42" s="22"/>
      <c r="AI42" s="171">
        <f>AS43</f>
        <v>0</v>
      </c>
      <c r="AJ42" s="172"/>
      <c r="AK42" s="4">
        <f t="shared" si="4"/>
        <v>0</v>
      </c>
      <c r="AO42" s="174"/>
      <c r="AS42" s="157">
        <f>IF(A42=TRUE,IF(OR(Q41="",Y41=""),1,0),0)</f>
        <v>0</v>
      </c>
    </row>
    <row r="43" spans="1:45" ht="18" customHeight="1" thickBot="1">
      <c r="D43" s="191">
        <f>SUM(D18:D42)</f>
        <v>0</v>
      </c>
      <c r="F43" s="4"/>
      <c r="G43" s="393" t="s">
        <v>41</v>
      </c>
      <c r="H43" s="393"/>
      <c r="I43" s="393"/>
      <c r="J43" s="393"/>
      <c r="K43" s="393"/>
      <c r="L43" s="393"/>
      <c r="M43" s="393"/>
      <c r="N43" s="393"/>
      <c r="O43" s="393"/>
      <c r="P43" s="393"/>
      <c r="Q43" s="393"/>
      <c r="R43" s="393"/>
      <c r="S43" s="393"/>
      <c r="T43" s="393"/>
      <c r="U43" s="393"/>
      <c r="V43" s="393"/>
      <c r="W43" s="393"/>
      <c r="X43" s="393"/>
      <c r="Y43" s="393"/>
      <c r="Z43" s="393"/>
      <c r="AA43" s="393"/>
      <c r="AB43" s="393"/>
      <c r="AC43" s="393"/>
      <c r="AD43" s="393"/>
      <c r="AE43" s="393"/>
      <c r="AF43" s="393"/>
      <c r="AG43" s="393"/>
      <c r="AI43" s="178">
        <f>AO43</f>
        <v>0</v>
      </c>
      <c r="AJ43" s="173"/>
      <c r="AM43" s="4">
        <f>SUM(AM18:AM42)</f>
        <v>0</v>
      </c>
      <c r="AO43" s="176">
        <f>SUM(AO18:AO42)</f>
        <v>0</v>
      </c>
      <c r="AQ43" s="4" t="str">
        <f>IF(AM43&lt;6,"未選択の部位があります！",IF(AO43&gt;=100,"不適箇所部位があります！",""))</f>
        <v>未選択の部位があります！</v>
      </c>
      <c r="AS43" s="177">
        <f>SUM(AS18:AS42)</f>
        <v>0</v>
      </c>
    </row>
    <row r="44" spans="1:45" ht="20.25" thickBot="1">
      <c r="F44" s="4"/>
      <c r="G44" s="401">
        <v>2</v>
      </c>
      <c r="H44" s="410" t="s">
        <v>42</v>
      </c>
      <c r="I44" s="410"/>
      <c r="J44" s="410"/>
      <c r="K44" s="410"/>
      <c r="L44" s="410"/>
      <c r="M44" s="410"/>
      <c r="N44" s="410"/>
      <c r="O44" s="409" t="s">
        <v>142</v>
      </c>
      <c r="P44" s="321"/>
      <c r="Q44" s="321"/>
      <c r="R44" s="321"/>
      <c r="S44" s="321"/>
      <c r="T44" s="321"/>
      <c r="U44" s="321"/>
      <c r="V44" s="321"/>
      <c r="W44" s="321"/>
      <c r="X44" s="321"/>
      <c r="Y44" s="321"/>
      <c r="Z44" s="321"/>
      <c r="AA44" s="321"/>
      <c r="AB44" s="321"/>
      <c r="AC44" s="321"/>
      <c r="AD44" s="321"/>
      <c r="AE44" s="321"/>
      <c r="AF44" s="321"/>
      <c r="AG44" s="321"/>
      <c r="AI44" s="179">
        <f>SUM(AI16:AI43)</f>
        <v>7</v>
      </c>
      <c r="AJ44" s="164"/>
    </row>
    <row r="45" spans="1:45" ht="20.25" thickBot="1">
      <c r="F45" s="4"/>
      <c r="G45" s="401"/>
      <c r="H45" s="411" t="s">
        <v>43</v>
      </c>
      <c r="I45" s="411"/>
      <c r="J45" s="411"/>
      <c r="K45" s="411"/>
      <c r="L45" s="411"/>
      <c r="M45" s="411"/>
      <c r="N45" s="411"/>
      <c r="O45" s="409"/>
      <c r="P45" s="321"/>
      <c r="Q45" s="321"/>
      <c r="R45" s="321"/>
      <c r="S45" s="321"/>
      <c r="T45" s="321"/>
      <c r="U45" s="321"/>
      <c r="V45" s="321"/>
      <c r="W45" s="321"/>
      <c r="X45" s="321"/>
      <c r="Y45" s="321"/>
      <c r="Z45" s="321"/>
      <c r="AA45" s="321"/>
      <c r="AB45" s="321"/>
      <c r="AC45" s="321"/>
      <c r="AD45" s="321"/>
      <c r="AE45" s="321"/>
      <c r="AF45" s="321"/>
      <c r="AG45" s="321"/>
    </row>
    <row r="46" spans="1:45" ht="19.5" thickBot="1">
      <c r="F46" s="4"/>
      <c r="H46" s="412" t="s">
        <v>44</v>
      </c>
      <c r="I46" s="412"/>
      <c r="J46" s="412"/>
      <c r="K46" s="412"/>
      <c r="L46" s="429" t="s">
        <v>45</v>
      </c>
      <c r="M46" s="430"/>
      <c r="N46" s="430"/>
      <c r="O46" s="409"/>
      <c r="P46" s="321"/>
      <c r="Q46" s="321"/>
      <c r="R46" s="321"/>
      <c r="S46" s="321"/>
      <c r="T46" s="321"/>
      <c r="U46" s="321"/>
      <c r="V46" s="321"/>
      <c r="W46" s="321"/>
      <c r="X46" s="321"/>
      <c r="Y46" s="321"/>
      <c r="Z46" s="321"/>
      <c r="AA46" s="321"/>
      <c r="AB46" s="321"/>
      <c r="AC46" s="321"/>
      <c r="AD46" s="321"/>
      <c r="AE46" s="321"/>
      <c r="AF46" s="321"/>
      <c r="AG46" s="321"/>
      <c r="AI46" s="156" t="s">
        <v>189</v>
      </c>
      <c r="AJ46" s="161"/>
      <c r="AK46" s="161"/>
      <c r="AL46" s="161"/>
      <c r="AM46" s="164"/>
    </row>
    <row r="47" spans="1:45">
      <c r="F47" s="4"/>
      <c r="G47" s="217" t="str">
        <f>IF(AI66&gt;0,"下記の内容を修正してください！","")</f>
        <v>下記の内容を修正してください！</v>
      </c>
      <c r="H47" s="217"/>
      <c r="I47" s="217"/>
      <c r="J47" s="217"/>
      <c r="K47" s="217"/>
      <c r="L47" s="217"/>
      <c r="M47" s="217"/>
      <c r="N47" s="218"/>
      <c r="O47" s="409"/>
      <c r="P47" s="321"/>
      <c r="Q47" s="321"/>
      <c r="R47" s="321"/>
      <c r="S47" s="321"/>
      <c r="T47" s="321"/>
      <c r="U47" s="321"/>
      <c r="V47" s="321"/>
      <c r="W47" s="321"/>
      <c r="X47" s="321"/>
      <c r="Y47" s="321"/>
      <c r="Z47" s="321"/>
      <c r="AA47" s="321"/>
      <c r="AB47" s="321"/>
      <c r="AC47" s="321"/>
      <c r="AD47" s="321"/>
      <c r="AE47" s="321"/>
      <c r="AF47" s="321"/>
      <c r="AG47" s="321"/>
      <c r="AI47" s="157">
        <f>IF(A5=2,IF(OR(E55=TRUE,E58=TRUE),IF(AK64&gt;0,1,IF(AV64&gt;0,1,0)),0),IF(AK64&gt;0,1,IF(AV64&gt;0,1,0)))</f>
        <v>1</v>
      </c>
    </row>
    <row r="48" spans="1:45">
      <c r="F48" s="4"/>
      <c r="G48" s="402" t="s">
        <v>143</v>
      </c>
      <c r="H48" s="404" t="s">
        <v>50</v>
      </c>
      <c r="I48" s="404"/>
      <c r="J48" s="404"/>
      <c r="K48" s="404"/>
      <c r="L48" s="404"/>
      <c r="M48" s="404"/>
      <c r="N48" s="404" t="s">
        <v>53</v>
      </c>
      <c r="O48" s="404"/>
      <c r="P48" s="404"/>
      <c r="Q48" s="404"/>
      <c r="R48" s="404"/>
      <c r="S48" s="404"/>
      <c r="T48" s="404"/>
      <c r="U48" s="404"/>
      <c r="V48" s="404"/>
      <c r="W48" s="404"/>
      <c r="X48" s="404"/>
      <c r="Y48" s="405" t="s">
        <v>146</v>
      </c>
      <c r="Z48" s="405"/>
      <c r="AA48" s="405"/>
      <c r="AB48" s="405" t="s">
        <v>144</v>
      </c>
      <c r="AC48" s="405"/>
      <c r="AD48" s="405"/>
      <c r="AE48" s="396" t="s">
        <v>27</v>
      </c>
      <c r="AF48" s="396"/>
      <c r="AG48" s="398"/>
      <c r="AI48" s="157"/>
    </row>
    <row r="49" spans="1:57" ht="19.5" thickBot="1">
      <c r="F49" s="4"/>
      <c r="G49" s="402"/>
      <c r="H49" s="404" t="s">
        <v>51</v>
      </c>
      <c r="I49" s="404"/>
      <c r="J49" s="404"/>
      <c r="K49" s="404" t="s">
        <v>52</v>
      </c>
      <c r="L49" s="404"/>
      <c r="M49" s="404"/>
      <c r="N49" s="404"/>
      <c r="O49" s="404"/>
      <c r="P49" s="404"/>
      <c r="Q49" s="404"/>
      <c r="R49" s="404"/>
      <c r="S49" s="404"/>
      <c r="T49" s="404"/>
      <c r="U49" s="404"/>
      <c r="V49" s="404"/>
      <c r="W49" s="404"/>
      <c r="X49" s="404"/>
      <c r="Y49" s="405"/>
      <c r="Z49" s="405"/>
      <c r="AA49" s="405"/>
      <c r="AB49" s="405"/>
      <c r="AC49" s="405"/>
      <c r="AD49" s="405"/>
      <c r="AE49" s="394" t="s">
        <v>132</v>
      </c>
      <c r="AF49" s="396" t="s">
        <v>29</v>
      </c>
      <c r="AG49" s="398" t="s">
        <v>30</v>
      </c>
      <c r="AI49" s="157"/>
    </row>
    <row r="50" spans="1:57" ht="19.5" thickBot="1">
      <c r="A50" s="193">
        <f>A5</f>
        <v>1</v>
      </c>
      <c r="B50" s="191" t="s">
        <v>164</v>
      </c>
      <c r="F50" s="4"/>
      <c r="G50" s="403"/>
      <c r="H50" s="407"/>
      <c r="I50" s="407"/>
      <c r="J50" s="407"/>
      <c r="K50" s="407"/>
      <c r="L50" s="407"/>
      <c r="M50" s="407"/>
      <c r="N50" s="407"/>
      <c r="O50" s="407"/>
      <c r="P50" s="407"/>
      <c r="Q50" s="407"/>
      <c r="R50" s="407"/>
      <c r="S50" s="407"/>
      <c r="T50" s="407"/>
      <c r="U50" s="407"/>
      <c r="V50" s="407"/>
      <c r="W50" s="407"/>
      <c r="X50" s="407"/>
      <c r="Y50" s="406"/>
      <c r="Z50" s="406"/>
      <c r="AA50" s="406"/>
      <c r="AB50" s="406"/>
      <c r="AC50" s="406"/>
      <c r="AD50" s="406"/>
      <c r="AE50" s="395"/>
      <c r="AF50" s="397"/>
      <c r="AG50" s="399"/>
      <c r="AI50" s="157"/>
      <c r="AK50" s="165" t="s">
        <v>184</v>
      </c>
      <c r="AL50" s="161"/>
      <c r="AM50" s="161"/>
      <c r="AN50" s="161" t="s">
        <v>182</v>
      </c>
      <c r="AO50" s="163"/>
      <c r="AP50" s="161"/>
      <c r="AQ50" s="164"/>
      <c r="AV50" s="165" t="s">
        <v>183</v>
      </c>
      <c r="AW50" s="161"/>
      <c r="AX50" s="164"/>
      <c r="AY50" s="164"/>
      <c r="BA50" s="156" t="s">
        <v>193</v>
      </c>
      <c r="BB50" s="161"/>
      <c r="BC50" s="161"/>
      <c r="BD50" s="161"/>
      <c r="BE50" s="164"/>
    </row>
    <row r="51" spans="1:57">
      <c r="B51" s="191" t="s">
        <v>165</v>
      </c>
      <c r="F51" s="4"/>
      <c r="G51" s="408" t="s">
        <v>58</v>
      </c>
      <c r="H51" s="246" t="s">
        <v>56</v>
      </c>
      <c r="I51" s="247"/>
      <c r="J51" s="248"/>
      <c r="K51" s="391"/>
      <c r="L51" s="391"/>
      <c r="M51" s="391"/>
      <c r="N51" s="322" t="s">
        <v>64</v>
      </c>
      <c r="O51" s="323"/>
      <c r="P51" s="323"/>
      <c r="Q51" s="323"/>
      <c r="R51" s="323"/>
      <c r="S51" s="323"/>
      <c r="T51" s="324" t="str">
        <f>IF(BA52&gt;0,"製品名未入力！","")</f>
        <v>製品名未入力！</v>
      </c>
      <c r="U51" s="324"/>
      <c r="V51" s="324"/>
      <c r="W51" s="324"/>
      <c r="X51" s="325"/>
      <c r="Y51" s="28" t="s">
        <v>148</v>
      </c>
      <c r="Z51" s="244" t="str">
        <f>IF(A5=1,IF(Y52="","未入力！",""),"")</f>
        <v>未入力！</v>
      </c>
      <c r="AA51" s="245"/>
      <c r="AB51" s="391"/>
      <c r="AC51" s="391"/>
      <c r="AD51" s="391"/>
      <c r="AE51" s="331"/>
      <c r="AF51" s="70"/>
      <c r="AG51" s="17"/>
      <c r="AI51" s="157"/>
      <c r="AK51" s="157">
        <f>IF(A5=1,IF(Y52="",1,0),0)</f>
        <v>1</v>
      </c>
      <c r="AV51" s="157"/>
      <c r="BA51" s="157"/>
    </row>
    <row r="52" spans="1:57">
      <c r="A52" s="191">
        <f>IF(J52&gt;=Y52,1,0)</f>
        <v>1</v>
      </c>
      <c r="F52" s="4"/>
      <c r="G52" s="408"/>
      <c r="H52" s="311" t="s">
        <v>147</v>
      </c>
      <c r="I52" s="312"/>
      <c r="J52" s="76">
        <v>2.2999999999999998</v>
      </c>
      <c r="K52" s="391"/>
      <c r="L52" s="391"/>
      <c r="M52" s="391"/>
      <c r="N52" s="374"/>
      <c r="O52" s="374"/>
      <c r="P52" s="374"/>
      <c r="Q52" s="374"/>
      <c r="R52" s="374"/>
      <c r="S52" s="374"/>
      <c r="T52" s="374"/>
      <c r="U52" s="374"/>
      <c r="V52" s="374"/>
      <c r="W52" s="374"/>
      <c r="X52" s="374"/>
      <c r="Y52" s="328"/>
      <c r="Z52" s="329"/>
      <c r="AA52" s="330"/>
      <c r="AB52" s="391"/>
      <c r="AC52" s="391"/>
      <c r="AD52" s="391"/>
      <c r="AE52" s="334"/>
      <c r="AF52" s="124" t="str">
        <f>IF(A50=2,"□",IF(Y52="","□",IF(A52=1,"■","□")))</f>
        <v>□</v>
      </c>
      <c r="AG52" s="103" t="str">
        <f>IF(A50=2,"□",IF(Y52="","□",IF(A52=0,"■","□")))</f>
        <v>□</v>
      </c>
      <c r="AI52" s="157"/>
      <c r="AK52" s="157"/>
      <c r="AV52" s="157">
        <f>IF(AG52="■",1,0)</f>
        <v>0</v>
      </c>
      <c r="BA52" s="157">
        <f>IF(A5=1,IF(N52="",1,0),0)</f>
        <v>1</v>
      </c>
    </row>
    <row r="53" spans="1:57">
      <c r="F53" s="4"/>
      <c r="G53" s="408"/>
      <c r="H53" s="353"/>
      <c r="I53" s="354"/>
      <c r="J53" s="355"/>
      <c r="K53" s="392"/>
      <c r="L53" s="392"/>
      <c r="M53" s="392"/>
      <c r="N53" s="370"/>
      <c r="O53" s="370"/>
      <c r="P53" s="370"/>
      <c r="Q53" s="370"/>
      <c r="R53" s="370"/>
      <c r="S53" s="370"/>
      <c r="T53" s="370"/>
      <c r="U53" s="370"/>
      <c r="V53" s="370"/>
      <c r="W53" s="370"/>
      <c r="X53" s="370"/>
      <c r="Y53" s="353"/>
      <c r="Z53" s="354"/>
      <c r="AA53" s="355"/>
      <c r="AB53" s="392"/>
      <c r="AC53" s="392"/>
      <c r="AD53" s="392"/>
      <c r="AE53" s="337"/>
      <c r="AF53" s="74"/>
      <c r="AG53" s="72"/>
      <c r="AI53" s="157"/>
      <c r="AK53" s="157"/>
      <c r="AV53" s="157"/>
      <c r="BA53" s="157"/>
    </row>
    <row r="54" spans="1:57">
      <c r="F54" s="4"/>
      <c r="G54" s="408"/>
      <c r="H54" s="16"/>
      <c r="I54" s="8"/>
      <c r="J54" s="17"/>
      <c r="K54" s="372" t="s">
        <v>149</v>
      </c>
      <c r="L54" s="373"/>
      <c r="M54" s="373"/>
      <c r="N54" s="152" t="str">
        <f>IF(E55=TRUE,"■","□")</f>
        <v>□</v>
      </c>
      <c r="O54" s="340" t="s">
        <v>185</v>
      </c>
      <c r="P54" s="341"/>
      <c r="Q54" s="322" t="s">
        <v>64</v>
      </c>
      <c r="R54" s="323"/>
      <c r="S54" s="323"/>
      <c r="T54" s="323"/>
      <c r="U54" s="323"/>
      <c r="V54" s="324" t="str">
        <f>IF(BA55&gt;0,"製品名未入力！","")</f>
        <v/>
      </c>
      <c r="W54" s="324"/>
      <c r="X54" s="325"/>
      <c r="Y54" s="28" t="s">
        <v>148</v>
      </c>
      <c r="Z54" s="244" t="str">
        <f>IF(A5=2,IF(E55=FALSE,IF(Y55="","未入力！",""),""),"")</f>
        <v/>
      </c>
      <c r="AA54" s="245"/>
      <c r="AB54" s="391"/>
      <c r="AC54" s="391"/>
      <c r="AD54" s="391"/>
      <c r="AE54" s="86"/>
      <c r="AF54" s="70"/>
      <c r="AG54" s="126"/>
      <c r="AI54" s="157"/>
      <c r="AK54" s="157">
        <f>IF(A5=2,IF(E55=FALSE,IF(Y55="",1,0),0),0)</f>
        <v>0</v>
      </c>
      <c r="AN54" s="150" t="str">
        <f>IF(A5=2,IF(OR(E55=TRUE,E58=TRUE),"窓が未選択です！",""),"")</f>
        <v/>
      </c>
      <c r="AO54" s="151"/>
      <c r="AP54" s="110"/>
      <c r="AQ54" s="110"/>
      <c r="AR54" s="110"/>
      <c r="AS54" s="110"/>
      <c r="AT54" s="110"/>
      <c r="AU54" s="110"/>
      <c r="AV54" s="157"/>
      <c r="BA54" s="157"/>
    </row>
    <row r="55" spans="1:57" ht="19.5" thickBot="1">
      <c r="A55" s="191">
        <f>IF(J57&gt;=Y55,1,0)</f>
        <v>1</v>
      </c>
      <c r="E55" s="191" t="b">
        <v>0</v>
      </c>
      <c r="F55" s="4"/>
      <c r="G55" s="408"/>
      <c r="H55" s="18"/>
      <c r="J55" s="19"/>
      <c r="K55" s="373"/>
      <c r="L55" s="373"/>
      <c r="M55" s="373"/>
      <c r="N55" s="370"/>
      <c r="O55" s="370"/>
      <c r="P55" s="370"/>
      <c r="Q55" s="370"/>
      <c r="R55" s="370"/>
      <c r="S55" s="370"/>
      <c r="T55" s="370"/>
      <c r="U55" s="370"/>
      <c r="V55" s="370"/>
      <c r="W55" s="370"/>
      <c r="X55" s="370"/>
      <c r="Y55" s="328"/>
      <c r="Z55" s="329"/>
      <c r="AA55" s="330"/>
      <c r="AB55" s="391"/>
      <c r="AC55" s="391"/>
      <c r="AD55" s="391"/>
      <c r="AE55" s="153" t="str">
        <f>IF(E55=TRUE,"■","□")</f>
        <v>□</v>
      </c>
      <c r="AF55" s="124" t="str">
        <f>IF(E55=FALSE,IF(A50=1,"□",IF(Y55="","□",IF(A55=1,"■","□"))),"□")</f>
        <v>□</v>
      </c>
      <c r="AG55" s="103" t="str">
        <f>IF(E55=FALSE,IF(A50=1,"□",IF(Y55="","□",IF(A55=0,"■","□"))),"□")</f>
        <v>□</v>
      </c>
      <c r="AI55" s="157"/>
      <c r="AK55" s="157"/>
      <c r="AV55" s="157">
        <f>IF(AG55="■",1,0)</f>
        <v>0</v>
      </c>
      <c r="BA55" s="157">
        <f>IF(AND(A5=2,E55=FALSE),IF(N55="",1,0),0)</f>
        <v>0</v>
      </c>
    </row>
    <row r="56" spans="1:57" ht="19.5" thickBot="1">
      <c r="F56" s="4"/>
      <c r="G56" s="408"/>
      <c r="H56" s="313" t="s">
        <v>59</v>
      </c>
      <c r="I56" s="314"/>
      <c r="J56" s="315"/>
      <c r="K56" s="373"/>
      <c r="L56" s="373"/>
      <c r="M56" s="373"/>
      <c r="N56" s="371"/>
      <c r="O56" s="371"/>
      <c r="P56" s="371"/>
      <c r="Q56" s="371"/>
      <c r="R56" s="371"/>
      <c r="S56" s="371"/>
      <c r="T56" s="371"/>
      <c r="U56" s="371"/>
      <c r="V56" s="371"/>
      <c r="W56" s="371"/>
      <c r="X56" s="371"/>
      <c r="Y56" s="353"/>
      <c r="Z56" s="354"/>
      <c r="AA56" s="355"/>
      <c r="AB56" s="392"/>
      <c r="AC56" s="392"/>
      <c r="AD56" s="392"/>
      <c r="AE56" s="154"/>
      <c r="AF56" s="74"/>
      <c r="AG56" s="72"/>
      <c r="AI56" s="157"/>
      <c r="AK56" s="157"/>
      <c r="AM56" s="205" t="s">
        <v>191</v>
      </c>
      <c r="AN56" s="206"/>
      <c r="AO56" s="206"/>
      <c r="AP56" s="206"/>
      <c r="AQ56" s="206"/>
      <c r="AR56" s="206"/>
      <c r="AS56" s="207"/>
      <c r="AT56" s="171"/>
      <c r="AV56" s="157"/>
      <c r="BA56" s="157"/>
    </row>
    <row r="57" spans="1:57">
      <c r="F57" s="4"/>
      <c r="G57" s="408"/>
      <c r="H57" s="311" t="s">
        <v>147</v>
      </c>
      <c r="I57" s="312"/>
      <c r="J57" s="76">
        <v>2.2999999999999998</v>
      </c>
      <c r="K57" s="376" t="s">
        <v>150</v>
      </c>
      <c r="L57" s="377"/>
      <c r="M57" s="377"/>
      <c r="N57" s="152" t="str">
        <f>IF(E58=TRUE,"■","□")</f>
        <v>□</v>
      </c>
      <c r="O57" s="340" t="s">
        <v>185</v>
      </c>
      <c r="P57" s="341"/>
      <c r="Q57" s="322" t="s">
        <v>64</v>
      </c>
      <c r="R57" s="323"/>
      <c r="S57" s="323"/>
      <c r="T57" s="323"/>
      <c r="U57" s="323"/>
      <c r="V57" s="324" t="str">
        <f>IF(BA58&gt;0,"製品名未入力！","")</f>
        <v/>
      </c>
      <c r="W57" s="324"/>
      <c r="X57" s="325"/>
      <c r="Y57" s="28" t="s">
        <v>148</v>
      </c>
      <c r="Z57" s="244" t="str">
        <f>IF(A5=2,IF(E58=FALSE,IF(Y58="","未入力！",""),""),"")</f>
        <v/>
      </c>
      <c r="AA57" s="245"/>
      <c r="AB57" s="28" t="s">
        <v>152</v>
      </c>
      <c r="AC57" s="244" t="str">
        <f>IF(A5=2,IF(E58=FALSE,IF(AB58="","未入力！",""),""),"")</f>
        <v/>
      </c>
      <c r="AD57" s="245"/>
      <c r="AE57" s="155"/>
      <c r="AF57" s="70"/>
      <c r="AG57" s="126"/>
      <c r="AI57" s="157">
        <f>AM57</f>
        <v>0</v>
      </c>
      <c r="AK57" s="157">
        <f>IF(A5=2,IF(E58=FALSE,IF(Y58="",1,0),0),0)</f>
        <v>0</v>
      </c>
      <c r="AM57" s="168">
        <f>IF(A5=2,IF(AND(E55=TRUE,E58=TRUE),1,0),0)</f>
        <v>0</v>
      </c>
      <c r="AV57" s="157"/>
      <c r="BA57" s="157"/>
    </row>
    <row r="58" spans="1:57" ht="19.5" thickBot="1">
      <c r="A58" s="191">
        <f>IF(Y58="",0,IF(J57&gt;=Y58,1,0))</f>
        <v>0</v>
      </c>
      <c r="B58" s="191">
        <f>IF(AB58="",0,IF(M60&gt;=AB58,1,0))</f>
        <v>0</v>
      </c>
      <c r="E58" s="191" t="b">
        <v>0</v>
      </c>
      <c r="F58" s="4"/>
      <c r="G58" s="408"/>
      <c r="H58" s="342" t="str">
        <f>IF(AM57=1,"窓を選択してください！➡","")</f>
        <v/>
      </c>
      <c r="I58" s="343"/>
      <c r="J58" s="344"/>
      <c r="K58" s="378"/>
      <c r="L58" s="378"/>
      <c r="M58" s="378"/>
      <c r="N58" s="374"/>
      <c r="O58" s="374"/>
      <c r="P58" s="374"/>
      <c r="Q58" s="374"/>
      <c r="R58" s="374"/>
      <c r="S58" s="374"/>
      <c r="T58" s="374"/>
      <c r="U58" s="374"/>
      <c r="V58" s="374"/>
      <c r="W58" s="374"/>
      <c r="X58" s="375"/>
      <c r="Y58" s="328"/>
      <c r="Z58" s="329"/>
      <c r="AA58" s="330"/>
      <c r="AB58" s="328"/>
      <c r="AC58" s="329"/>
      <c r="AD58" s="330"/>
      <c r="AE58" s="153" t="str">
        <f>IF(E58=TRUE,"■","□")</f>
        <v>□</v>
      </c>
      <c r="AF58" s="124" t="str">
        <f>IF(E58=FALSE,IF(A50=1,"□",IF(Y58="","□",IF(AND(A58=1,B58=1),"■","□"))),"□")</f>
        <v>□</v>
      </c>
      <c r="AG58" s="103" t="str">
        <f>IF(E58=FALSE,IF(A53=1,"□",IF(Y58="","□",IF(OR(A58=0,B58=0),"■","□"))),"□")</f>
        <v>□</v>
      </c>
      <c r="AI58" s="157"/>
      <c r="AK58" s="157">
        <f>IF(A5=2,IF(E58=FALSE,IF(AB58="",1,0),0),0)</f>
        <v>0</v>
      </c>
      <c r="AM58" s="158"/>
      <c r="AV58" s="157">
        <f>IF(AG58="■",1,0)</f>
        <v>0</v>
      </c>
      <c r="BA58" s="157">
        <f>IF(AND(A5=2,E58=FALSE),IF(N58="",1,0),0)</f>
        <v>0</v>
      </c>
    </row>
    <row r="59" spans="1:57">
      <c r="F59" s="4"/>
      <c r="G59" s="408"/>
      <c r="H59" s="342"/>
      <c r="I59" s="343"/>
      <c r="J59" s="344"/>
      <c r="K59" s="378"/>
      <c r="L59" s="378"/>
      <c r="M59" s="378"/>
      <c r="N59" s="374"/>
      <c r="O59" s="374"/>
      <c r="P59" s="374"/>
      <c r="Q59" s="374"/>
      <c r="R59" s="374"/>
      <c r="S59" s="374"/>
      <c r="T59" s="374"/>
      <c r="U59" s="374"/>
      <c r="V59" s="374"/>
      <c r="W59" s="374"/>
      <c r="X59" s="375"/>
      <c r="Y59" s="18"/>
      <c r="AA59" s="19"/>
      <c r="AB59" s="18"/>
      <c r="AD59" s="19"/>
      <c r="AE59" s="87"/>
      <c r="AF59" s="73"/>
      <c r="AG59" s="103"/>
      <c r="AI59" s="157"/>
      <c r="AK59" s="157"/>
      <c r="AV59" s="157"/>
      <c r="BA59" s="157"/>
    </row>
    <row r="60" spans="1:57">
      <c r="F60" s="4"/>
      <c r="G60" s="408"/>
      <c r="H60" s="345"/>
      <c r="I60" s="346"/>
      <c r="J60" s="347"/>
      <c r="K60" s="316" t="s">
        <v>151</v>
      </c>
      <c r="L60" s="317"/>
      <c r="M60" s="85">
        <v>0.59</v>
      </c>
      <c r="N60" s="18"/>
      <c r="Y60" s="20"/>
      <c r="Z60" s="12"/>
      <c r="AA60" s="22"/>
      <c r="AB60" s="20"/>
      <c r="AC60" s="12"/>
      <c r="AD60" s="22"/>
      <c r="AE60" s="88"/>
      <c r="AF60" s="74"/>
      <c r="AG60" s="22"/>
      <c r="AI60" s="157"/>
      <c r="AK60" s="157">
        <f>IF(A5=2,IF(AND(E55=TRUE,E58=TRUE),1,0),0)</f>
        <v>0</v>
      </c>
      <c r="AL60" s="4" t="s">
        <v>186</v>
      </c>
      <c r="AV60" s="157"/>
      <c r="BA60" s="157"/>
    </row>
    <row r="61" spans="1:57">
      <c r="F61" s="4"/>
      <c r="G61" s="318" t="s">
        <v>60</v>
      </c>
      <c r="H61" s="246" t="s">
        <v>56</v>
      </c>
      <c r="I61" s="247"/>
      <c r="J61" s="248"/>
      <c r="K61" s="331"/>
      <c r="L61" s="332"/>
      <c r="M61" s="333"/>
      <c r="N61" s="322" t="s">
        <v>64</v>
      </c>
      <c r="O61" s="323"/>
      <c r="P61" s="323"/>
      <c r="Q61" s="323"/>
      <c r="R61" s="323"/>
      <c r="S61" s="323"/>
      <c r="T61" s="324" t="str">
        <f>IF(BA62&gt;0,"製品名未入力！","")</f>
        <v>製品名未入力！</v>
      </c>
      <c r="U61" s="324"/>
      <c r="V61" s="324"/>
      <c r="W61" s="324"/>
      <c r="X61" s="325"/>
      <c r="Y61" s="28" t="s">
        <v>148</v>
      </c>
      <c r="Z61" s="244" t="str">
        <f>IF(Y62="","未入力！","")</f>
        <v>未入力！</v>
      </c>
      <c r="AA61" s="245"/>
      <c r="AB61" s="331"/>
      <c r="AC61" s="332"/>
      <c r="AD61" s="333"/>
      <c r="AE61" s="308"/>
      <c r="AF61" s="70"/>
      <c r="AG61" s="17"/>
      <c r="AI61" s="157"/>
      <c r="AK61" s="157">
        <f>IF(Y62="",1,0)</f>
        <v>1</v>
      </c>
      <c r="AV61" s="157"/>
      <c r="BA61" s="157"/>
    </row>
    <row r="62" spans="1:57">
      <c r="A62" s="191">
        <f>IF(J62&gt;=Y62,1,0)</f>
        <v>1</v>
      </c>
      <c r="F62" s="4"/>
      <c r="G62" s="319"/>
      <c r="H62" s="311" t="s">
        <v>147</v>
      </c>
      <c r="I62" s="312"/>
      <c r="J62" s="76">
        <v>2.2999999999999998</v>
      </c>
      <c r="K62" s="334"/>
      <c r="L62" s="335"/>
      <c r="M62" s="336"/>
      <c r="N62" s="374"/>
      <c r="O62" s="374"/>
      <c r="P62" s="374"/>
      <c r="Q62" s="374"/>
      <c r="R62" s="374"/>
      <c r="S62" s="374"/>
      <c r="T62" s="374"/>
      <c r="U62" s="374"/>
      <c r="V62" s="374"/>
      <c r="W62" s="374"/>
      <c r="X62" s="374"/>
      <c r="Y62" s="328"/>
      <c r="Z62" s="329"/>
      <c r="AA62" s="330"/>
      <c r="AB62" s="334"/>
      <c r="AC62" s="335"/>
      <c r="AD62" s="336"/>
      <c r="AE62" s="309"/>
      <c r="AF62" s="124" t="str">
        <f>IF(Y62="","□",IF(A5=1,IF(A62=1,"■","□"),IF(A63=1,"■","□")))</f>
        <v>□</v>
      </c>
      <c r="AG62" s="103" t="str">
        <f>IF(Y62="","□",IF(A5=1,IF(A62=1,"□","■"),IF(A63=1,"□","■")))</f>
        <v>□</v>
      </c>
      <c r="AI62" s="157"/>
      <c r="AK62" s="157"/>
      <c r="AV62" s="157">
        <f>IF(AG62="■",1,0)</f>
        <v>0</v>
      </c>
      <c r="BA62" s="157">
        <f>IF(E62=FALSE,IF(N62="",1,0),0)</f>
        <v>1</v>
      </c>
    </row>
    <row r="63" spans="1:57" ht="19.5" thickBot="1">
      <c r="A63" s="191">
        <f>IF(J64&gt;=Y62,1,0)</f>
        <v>1</v>
      </c>
      <c r="F63" s="4"/>
      <c r="G63" s="319"/>
      <c r="H63" s="313" t="s">
        <v>59</v>
      </c>
      <c r="I63" s="314"/>
      <c r="J63" s="315"/>
      <c r="K63" s="334"/>
      <c r="L63" s="335"/>
      <c r="M63" s="336"/>
      <c r="N63" s="374"/>
      <c r="O63" s="374"/>
      <c r="P63" s="374"/>
      <c r="Q63" s="374"/>
      <c r="R63" s="374"/>
      <c r="S63" s="374"/>
      <c r="T63" s="374"/>
      <c r="U63" s="374"/>
      <c r="V63" s="374"/>
      <c r="W63" s="374"/>
      <c r="X63" s="374"/>
      <c r="Y63" s="18"/>
      <c r="AA63" s="19"/>
      <c r="AB63" s="334"/>
      <c r="AC63" s="335"/>
      <c r="AD63" s="336"/>
      <c r="AE63" s="309"/>
      <c r="AF63" s="73"/>
      <c r="AG63" s="19"/>
      <c r="AI63" s="157">
        <f>BA64</f>
        <v>2</v>
      </c>
      <c r="AK63" s="157"/>
      <c r="AV63" s="157"/>
      <c r="BA63" s="157"/>
    </row>
    <row r="64" spans="1:57" ht="19.5" thickBot="1">
      <c r="F64" s="4"/>
      <c r="G64" s="320"/>
      <c r="H64" s="316" t="s">
        <v>147</v>
      </c>
      <c r="I64" s="317"/>
      <c r="J64" s="85">
        <v>2.2999999999999998</v>
      </c>
      <c r="K64" s="337"/>
      <c r="L64" s="338"/>
      <c r="M64" s="339"/>
      <c r="N64" s="20"/>
      <c r="O64" s="12"/>
      <c r="P64" s="12"/>
      <c r="Q64" s="12"/>
      <c r="R64" s="12"/>
      <c r="S64" s="12"/>
      <c r="T64" s="12"/>
      <c r="U64" s="12"/>
      <c r="V64" s="12"/>
      <c r="W64" s="12"/>
      <c r="X64" s="22"/>
      <c r="Y64" s="20"/>
      <c r="Z64" s="12"/>
      <c r="AA64" s="22"/>
      <c r="AB64" s="337"/>
      <c r="AC64" s="338"/>
      <c r="AD64" s="339"/>
      <c r="AE64" s="310"/>
      <c r="AF64" s="74"/>
      <c r="AG64" s="22"/>
      <c r="AI64" s="158">
        <f>AK64</f>
        <v>2</v>
      </c>
      <c r="AK64" s="169">
        <f>SUM(AK51:AK63)</f>
        <v>2</v>
      </c>
      <c r="AN64" s="150" t="str">
        <f>IF(AK64&gt;0,"窓の値が未入力！","")</f>
        <v>窓の値が未入力！</v>
      </c>
      <c r="AO64" s="151"/>
      <c r="AP64" s="110"/>
      <c r="AQ64" s="110"/>
      <c r="AR64" s="110"/>
      <c r="AS64" s="110"/>
      <c r="AT64" s="110"/>
      <c r="AU64" s="110"/>
      <c r="AV64" s="169">
        <f>SUM(AV52:AV63)</f>
        <v>0</v>
      </c>
      <c r="BA64" s="180">
        <f>SUM(BA52:BA62)</f>
        <v>2</v>
      </c>
    </row>
    <row r="65" spans="1:53" ht="7.5" customHeight="1" thickBot="1">
      <c r="F65" s="4"/>
      <c r="AX65" s="4" t="str">
        <f>IF(AV64&gt;0,"不適箇所部位あり！","")</f>
        <v/>
      </c>
      <c r="BA65" s="157"/>
    </row>
    <row r="66" spans="1:53" ht="19.5" customHeight="1" thickBot="1">
      <c r="F66" s="4"/>
      <c r="G66" s="326">
        <v>3</v>
      </c>
      <c r="H66" s="66" t="s">
        <v>65</v>
      </c>
      <c r="M66" s="321" t="s">
        <v>202</v>
      </c>
      <c r="N66" s="321"/>
      <c r="O66" s="321"/>
      <c r="P66" s="321"/>
      <c r="Q66" s="321"/>
      <c r="R66" s="321"/>
      <c r="S66" s="321"/>
      <c r="T66" s="321"/>
      <c r="U66" s="321"/>
      <c r="V66" s="321"/>
      <c r="W66" s="321"/>
      <c r="X66" s="321"/>
      <c r="Y66" s="321"/>
      <c r="Z66" s="321"/>
      <c r="AA66" s="321"/>
      <c r="AB66" s="321"/>
      <c r="AC66" s="321"/>
      <c r="AD66" s="321"/>
      <c r="AE66" s="321"/>
      <c r="AF66" s="321"/>
      <c r="AG66" s="321"/>
      <c r="AI66" s="166">
        <f>SUM(AI47:AI64)</f>
        <v>5</v>
      </c>
      <c r="BA66" s="158"/>
    </row>
    <row r="67" spans="1:53" ht="30.75" customHeight="1">
      <c r="F67" s="4"/>
      <c r="G67" s="326"/>
      <c r="H67" s="9" t="s">
        <v>66</v>
      </c>
      <c r="M67" s="321"/>
      <c r="N67" s="321"/>
      <c r="O67" s="321"/>
      <c r="P67" s="321"/>
      <c r="Q67" s="321"/>
      <c r="R67" s="321"/>
      <c r="S67" s="321"/>
      <c r="T67" s="321"/>
      <c r="U67" s="321"/>
      <c r="V67" s="321"/>
      <c r="W67" s="321"/>
      <c r="X67" s="321"/>
      <c r="Y67" s="321"/>
      <c r="Z67" s="321"/>
      <c r="AA67" s="321"/>
      <c r="AB67" s="321"/>
      <c r="AC67" s="321"/>
      <c r="AD67" s="321"/>
      <c r="AE67" s="321"/>
      <c r="AF67" s="321"/>
      <c r="AG67" s="321"/>
      <c r="AI67" s="4" t="s">
        <v>188</v>
      </c>
    </row>
    <row r="68" spans="1:53" ht="11.25" customHeight="1" thickBot="1">
      <c r="F68" s="4"/>
      <c r="G68" s="327"/>
      <c r="H68" s="352" t="str">
        <f>IF(AK106&gt;0,"下記の内容を修正してください！","")</f>
        <v>下記の内容を修正してください！</v>
      </c>
      <c r="I68" s="352"/>
      <c r="J68" s="352"/>
      <c r="K68" s="352"/>
      <c r="L68" s="352"/>
      <c r="M68" s="352"/>
      <c r="N68" s="352"/>
      <c r="O68" s="352"/>
      <c r="P68" s="352"/>
      <c r="Q68" s="352"/>
      <c r="R68" s="352"/>
      <c r="S68" s="352"/>
      <c r="T68" s="140"/>
      <c r="U68" s="140"/>
      <c r="V68" s="140"/>
      <c r="W68" s="140"/>
      <c r="X68" s="140"/>
      <c r="Y68" s="140"/>
      <c r="Z68" s="140"/>
      <c r="AA68" s="140"/>
      <c r="AB68" s="140"/>
      <c r="AC68" s="140"/>
      <c r="AD68" s="140"/>
      <c r="AE68" s="140"/>
      <c r="AF68" s="140"/>
      <c r="AG68" s="140"/>
    </row>
    <row r="69" spans="1:53">
      <c r="A69" s="191">
        <v>1</v>
      </c>
      <c r="B69" s="191" t="b">
        <v>0</v>
      </c>
      <c r="C69" s="194" t="b">
        <v>0</v>
      </c>
      <c r="D69" s="195">
        <f>IF(C69=FALSE,2,1)</f>
        <v>2</v>
      </c>
      <c r="F69" s="4"/>
      <c r="G69" s="99"/>
      <c r="H69" s="89"/>
      <c r="I69" s="92"/>
      <c r="J69" s="90" t="str">
        <f>IF(A69=1,"●","○")</f>
        <v>●</v>
      </c>
      <c r="K69" s="348" t="s">
        <v>173</v>
      </c>
      <c r="L69" s="348"/>
      <c r="M69" s="348"/>
      <c r="N69" s="348"/>
      <c r="O69" s="90" t="str">
        <f>IF(A69=1,"■","□")</f>
        <v>■</v>
      </c>
      <c r="P69" s="351" t="s">
        <v>175</v>
      </c>
      <c r="Q69" s="351"/>
      <c r="R69" s="351"/>
      <c r="S69" s="351"/>
      <c r="T69" s="351"/>
      <c r="U69" s="97"/>
      <c r="V69" s="90" t="str">
        <f>IF(C69=TRUE,"■","□")</f>
        <v>□</v>
      </c>
      <c r="W69" s="91" t="s">
        <v>77</v>
      </c>
      <c r="X69" s="89"/>
      <c r="Y69" s="91"/>
      <c r="Z69" s="91"/>
      <c r="AA69" s="89"/>
      <c r="AB69" s="89"/>
      <c r="AC69" s="89"/>
      <c r="AD69" s="89"/>
      <c r="AE69" s="89"/>
      <c r="AF69" s="89"/>
      <c r="AG69" s="92"/>
    </row>
    <row r="70" spans="1:53" ht="20.25" thickBot="1">
      <c r="C70" s="192" t="b">
        <v>0</v>
      </c>
      <c r="D70" s="196">
        <f t="shared" ref="D70:D72" si="5">IF(C70=FALSE,2,1)</f>
        <v>2</v>
      </c>
      <c r="F70" s="4"/>
      <c r="G70" s="18"/>
      <c r="I70" s="19"/>
      <c r="K70" s="349"/>
      <c r="L70" s="349"/>
      <c r="M70" s="349"/>
      <c r="N70" s="349"/>
      <c r="O70" s="95"/>
      <c r="P70" s="306"/>
      <c r="Q70" s="306"/>
      <c r="R70" s="306"/>
      <c r="S70" s="306"/>
      <c r="T70" s="306"/>
      <c r="U70" s="98"/>
      <c r="V70" s="64" t="str">
        <f>IF(C70=TRUE,"■","□")</f>
        <v>□</v>
      </c>
      <c r="W70" s="93" t="s">
        <v>78</v>
      </c>
      <c r="Y70" s="93"/>
      <c r="Z70" s="93"/>
      <c r="AG70" s="19"/>
    </row>
    <row r="71" spans="1:53" ht="19.5" thickBot="1">
      <c r="C71" s="192" t="b">
        <v>0</v>
      </c>
      <c r="D71" s="196">
        <f t="shared" si="5"/>
        <v>2</v>
      </c>
      <c r="F71" s="4"/>
      <c r="G71" s="18"/>
      <c r="I71" s="19"/>
      <c r="P71" s="306"/>
      <c r="Q71" s="306"/>
      <c r="R71" s="306"/>
      <c r="S71" s="306"/>
      <c r="T71" s="306"/>
      <c r="U71" s="98"/>
      <c r="V71" s="64" t="str">
        <f>IF(C71=TRUE,"■","□")</f>
        <v>□</v>
      </c>
      <c r="W71" s="93" t="s">
        <v>79</v>
      </c>
      <c r="Y71" s="93"/>
      <c r="Z71" s="93"/>
      <c r="AG71" s="19"/>
      <c r="AK71" s="160" t="s">
        <v>190</v>
      </c>
      <c r="AL71" s="161"/>
      <c r="AM71" s="161"/>
      <c r="AN71" s="161"/>
      <c r="AO71" s="162"/>
    </row>
    <row r="72" spans="1:53" ht="19.5">
      <c r="C72" s="192" t="b">
        <v>0</v>
      </c>
      <c r="D72" s="196">
        <f t="shared" si="5"/>
        <v>2</v>
      </c>
      <c r="F72" s="4"/>
      <c r="G72" s="281" t="s">
        <v>70</v>
      </c>
      <c r="H72" s="282"/>
      <c r="I72" s="283"/>
      <c r="J72" s="12"/>
      <c r="K72" s="12"/>
      <c r="L72" s="12"/>
      <c r="M72" s="12"/>
      <c r="N72" s="12"/>
      <c r="O72" s="12"/>
      <c r="P72" s="262" t="str">
        <f>IF(A69=1,IF(D73=4,"",IF(D73=8,"未選択！➡",IF(AND(D73&gt;4,D73&lt;8),"全てに該当し選択！➡",""))),IF(D73&lt;8,"選択不要です。➡",""))</f>
        <v>未選択！➡</v>
      </c>
      <c r="Q72" s="262"/>
      <c r="R72" s="262"/>
      <c r="S72" s="262"/>
      <c r="T72" s="262"/>
      <c r="U72" s="12"/>
      <c r="V72" s="71" t="str">
        <f>IF(C72=TRUE,"■","□")</f>
        <v>□</v>
      </c>
      <c r="W72" s="94" t="s">
        <v>80</v>
      </c>
      <c r="X72" s="12"/>
      <c r="Y72" s="94"/>
      <c r="Z72" s="94"/>
      <c r="AA72" s="12"/>
      <c r="AB72" s="12"/>
      <c r="AC72" s="12"/>
      <c r="AD72" s="12"/>
      <c r="AE72" s="12"/>
      <c r="AF72" s="12"/>
      <c r="AG72" s="22"/>
      <c r="AK72" s="157">
        <f>IF(A69=1,IF(D73=4,"",IF(D73=8,1,IF(AND(D73&gt;4,D73&lt;8),1,""))),IF(D73&lt;8,1,0))</f>
        <v>1</v>
      </c>
    </row>
    <row r="73" spans="1:53" ht="18" customHeight="1">
      <c r="A73" s="191" t="b">
        <v>0</v>
      </c>
      <c r="C73" s="197"/>
      <c r="D73" s="198">
        <f>SUM(D69:D72)</f>
        <v>8</v>
      </c>
      <c r="F73" s="4"/>
      <c r="G73" s="272" t="s">
        <v>71</v>
      </c>
      <c r="H73" s="273"/>
      <c r="I73" s="274"/>
      <c r="J73" s="23" t="str">
        <f>IF(A69=2,"●","○")</f>
        <v>○</v>
      </c>
      <c r="K73" s="350" t="s">
        <v>172</v>
      </c>
      <c r="L73" s="350"/>
      <c r="M73" s="350"/>
      <c r="N73" s="350"/>
      <c r="O73" s="96"/>
      <c r="P73" s="8"/>
      <c r="Q73" s="8"/>
      <c r="R73" s="8"/>
      <c r="S73" s="8"/>
      <c r="T73" s="8"/>
      <c r="U73" s="8"/>
      <c r="V73" s="8"/>
      <c r="W73" s="8"/>
      <c r="X73" s="8"/>
      <c r="Y73" s="8"/>
      <c r="Z73" s="8"/>
      <c r="AA73" s="8"/>
      <c r="AB73" s="8"/>
      <c r="AC73" s="8"/>
      <c r="AD73" s="8"/>
      <c r="AE73" s="8"/>
      <c r="AF73" s="8"/>
      <c r="AG73" s="17"/>
      <c r="AK73" s="157"/>
    </row>
    <row r="74" spans="1:53" ht="19.5" customHeight="1">
      <c r="F74" s="4"/>
      <c r="G74" s="272"/>
      <c r="H74" s="273"/>
      <c r="I74" s="274"/>
      <c r="J74" s="18"/>
      <c r="K74" s="349"/>
      <c r="L74" s="349"/>
      <c r="M74" s="349"/>
      <c r="N74" s="349"/>
      <c r="O74" s="95"/>
      <c r="S74" s="250" t="s">
        <v>174</v>
      </c>
      <c r="T74" s="250"/>
      <c r="U74" s="250"/>
      <c r="V74" s="250"/>
      <c r="W74" s="250"/>
      <c r="X74" s="250"/>
      <c r="Y74" s="250"/>
      <c r="Z74" s="250"/>
      <c r="AA74" s="250"/>
      <c r="AB74" s="130"/>
      <c r="AC74" s="129"/>
      <c r="AD74" s="105"/>
      <c r="AE74" s="105"/>
      <c r="AF74" s="105"/>
      <c r="AG74" s="128"/>
      <c r="AK74" s="157"/>
    </row>
    <row r="75" spans="1:53">
      <c r="F75" s="4"/>
      <c r="G75" s="18"/>
      <c r="I75" s="19"/>
      <c r="J75" s="18"/>
      <c r="S75" s="250"/>
      <c r="T75" s="250"/>
      <c r="U75" s="250"/>
      <c r="V75" s="250"/>
      <c r="W75" s="250"/>
      <c r="X75" s="250"/>
      <c r="Y75" s="250"/>
      <c r="Z75" s="250"/>
      <c r="AA75" s="250"/>
      <c r="AB75" s="105"/>
      <c r="AC75" s="105"/>
      <c r="AD75" s="105"/>
      <c r="AE75" s="105"/>
      <c r="AF75" s="105"/>
      <c r="AG75" s="128"/>
      <c r="AK75" s="157">
        <f>IF(A69=2,IF(B80=3,0,IF(B80=4,1,IF(B80=2,1))),IF(B80&lt;4,1,0))</f>
        <v>0</v>
      </c>
    </row>
    <row r="76" spans="1:53" ht="18.75" customHeight="1">
      <c r="B76" s="199" t="b">
        <v>0</v>
      </c>
      <c r="C76" s="200" t="b">
        <v>0</v>
      </c>
      <c r="D76" s="195"/>
      <c r="E76" s="199" t="b">
        <v>0</v>
      </c>
      <c r="F76" s="4"/>
      <c r="G76" s="18"/>
      <c r="I76" s="19"/>
      <c r="J76" s="18"/>
      <c r="K76" s="120"/>
      <c r="L76" s="263"/>
      <c r="M76" s="263"/>
      <c r="N76" s="263"/>
      <c r="O76" s="263"/>
      <c r="P76" s="64" t="str">
        <f>IF(B76=TRUE,"■","□")</f>
        <v>□</v>
      </c>
      <c r="Q76" s="64" t="str">
        <f>IF(C76=TRUE,"■","□")</f>
        <v>□</v>
      </c>
      <c r="R76" s="481" t="s">
        <v>157</v>
      </c>
      <c r="S76" s="481"/>
      <c r="T76" s="481"/>
      <c r="U76" s="481"/>
      <c r="V76" s="481"/>
      <c r="W76" s="481"/>
      <c r="X76" s="481"/>
      <c r="Y76" s="481"/>
      <c r="Z76" s="481"/>
      <c r="AA76" s="481"/>
      <c r="AB76" s="481"/>
      <c r="AC76" s="481"/>
      <c r="AD76" s="481"/>
      <c r="AE76" s="481"/>
      <c r="AF76" s="481"/>
      <c r="AG76" s="482"/>
      <c r="AK76" s="157"/>
    </row>
    <row r="77" spans="1:53">
      <c r="B77" s="201">
        <f>IF(B76=FALSE,2,1)</f>
        <v>2</v>
      </c>
      <c r="C77" s="202">
        <f>IF(C76=FALSE,2,1)</f>
        <v>2</v>
      </c>
      <c r="D77" s="198">
        <f>SUM(B77:C77)</f>
        <v>4</v>
      </c>
      <c r="E77" s="201">
        <f>IF(E76=TRUE,1,0)</f>
        <v>0</v>
      </c>
      <c r="F77" s="4"/>
      <c r="G77" s="18"/>
      <c r="I77" s="19"/>
      <c r="J77" s="18"/>
      <c r="R77" s="481"/>
      <c r="S77" s="481"/>
      <c r="T77" s="481"/>
      <c r="U77" s="481"/>
      <c r="V77" s="481"/>
      <c r="W77" s="481"/>
      <c r="X77" s="481"/>
      <c r="Y77" s="481"/>
      <c r="Z77" s="481"/>
      <c r="AA77" s="481"/>
      <c r="AB77" s="481"/>
      <c r="AC77" s="481"/>
      <c r="AD77" s="481"/>
      <c r="AE77" s="481"/>
      <c r="AF77" s="481"/>
      <c r="AG77" s="482"/>
      <c r="AK77" s="157">
        <f>IF(AND(A69=2,B77=1),IF(E81=5,0,IF(E81=6,1,IF(OR(E81=3,E81=4),1))),0)</f>
        <v>0</v>
      </c>
    </row>
    <row r="78" spans="1:53">
      <c r="B78" s="203"/>
      <c r="D78" s="194" t="b">
        <v>0</v>
      </c>
      <c r="E78" s="195">
        <f t="shared" ref="E78:E79" si="6">IF(D78=FALSE,2,1)</f>
        <v>2</v>
      </c>
      <c r="F78" s="4"/>
      <c r="G78" s="18"/>
      <c r="I78" s="19"/>
      <c r="J78" s="18"/>
      <c r="K78" s="263" t="str">
        <f>IF(A69=2,IF(B80=3,"",IF(B80=4,"未選択！➡",IF(B80=2,"選択はどちらか１つです！➡"))),IF(B80&lt;4,"選択不要です➡",""))</f>
        <v/>
      </c>
      <c r="L78" s="263"/>
      <c r="M78" s="263"/>
      <c r="N78" s="263"/>
      <c r="O78" s="263"/>
      <c r="R78" s="264" t="str">
        <f>IF(AND(A69=2,B77=1),IF(E81=5,"",IF(E81=6,"未選択！➡",IF(OR(E81=3,E81=4),"選択は１つです！➡"))),"")</f>
        <v/>
      </c>
      <c r="S78" s="264"/>
      <c r="T78" s="264"/>
      <c r="U78" s="264"/>
      <c r="V78" s="64" t="str">
        <f>IF(D78=TRUE,"■","□")</f>
        <v>□</v>
      </c>
      <c r="W78" s="93" t="s">
        <v>89</v>
      </c>
      <c r="X78" s="182"/>
      <c r="Y78" s="182"/>
      <c r="Z78" s="182"/>
      <c r="AA78" s="182"/>
      <c r="AB78" s="182"/>
      <c r="AC78" s="182"/>
      <c r="AD78" s="182"/>
      <c r="AE78" s="182"/>
      <c r="AF78" s="182"/>
      <c r="AG78" s="183"/>
      <c r="AK78" s="157"/>
    </row>
    <row r="79" spans="1:53">
      <c r="B79" s="203"/>
      <c r="D79" s="192" t="b">
        <v>0</v>
      </c>
      <c r="E79" s="196">
        <f t="shared" si="6"/>
        <v>2</v>
      </c>
      <c r="F79" s="4"/>
      <c r="G79" s="18"/>
      <c r="I79" s="19"/>
      <c r="J79" s="18"/>
      <c r="M79" s="249" t="s">
        <v>82</v>
      </c>
      <c r="N79" s="249"/>
      <c r="V79" s="64" t="str">
        <f>IF(D79=TRUE,"■","□")</f>
        <v>□</v>
      </c>
      <c r="W79" s="93" t="s">
        <v>90</v>
      </c>
      <c r="X79" s="182"/>
      <c r="Y79" s="182"/>
      <c r="Z79" s="182"/>
      <c r="AA79" s="182"/>
      <c r="AB79" s="182"/>
      <c r="AC79" s="182"/>
      <c r="AD79" s="182"/>
      <c r="AE79" s="182"/>
      <c r="AF79" s="182"/>
      <c r="AG79" s="183"/>
      <c r="AK79" s="157"/>
    </row>
    <row r="80" spans="1:53">
      <c r="B80" s="203">
        <f>(B77+B83)</f>
        <v>4</v>
      </c>
      <c r="D80" s="192" t="b">
        <v>0</v>
      </c>
      <c r="E80" s="196">
        <f>IF(D80=FALSE,2,1)</f>
        <v>2</v>
      </c>
      <c r="F80" s="4"/>
      <c r="G80" s="18"/>
      <c r="I80" s="19"/>
      <c r="J80" s="18"/>
      <c r="K80" s="263" t="str">
        <f>IF(A69=2,IF(B80=3,"",IF(B80=4,"未選択！➡",IF(B80=2,"選択はどちらか１つです！➡"))),IF(B80&lt;4,"選択不要です➡",""))</f>
        <v/>
      </c>
      <c r="L80" s="263"/>
      <c r="M80" s="263"/>
      <c r="N80" s="263"/>
      <c r="O80" s="263"/>
      <c r="S80" s="263" t="str">
        <f>IF(A69=2,IF(B77=2,IF(E81&lt;6,"選択不要です➡",""),""),IF(E81&lt;6,"選択不要です➡",""))</f>
        <v/>
      </c>
      <c r="T80" s="263"/>
      <c r="U80" s="263"/>
      <c r="V80" s="64" t="str">
        <f>IF(D80=TRUE,"■","□")</f>
        <v>□</v>
      </c>
      <c r="W80" s="306" t="s">
        <v>91</v>
      </c>
      <c r="X80" s="306"/>
      <c r="Y80" s="306"/>
      <c r="Z80" s="306"/>
      <c r="AA80" s="306"/>
      <c r="AB80" s="306"/>
      <c r="AC80" s="306"/>
      <c r="AD80" s="306"/>
      <c r="AE80" s="306"/>
      <c r="AF80" s="306"/>
      <c r="AG80" s="307"/>
      <c r="AK80" s="157">
        <f>IF(A69=2,IF(B77=2,IF(E81&lt;6,1,0),0),IF(E81&lt;6,1,0))</f>
        <v>0</v>
      </c>
    </row>
    <row r="81" spans="1:37">
      <c r="B81" s="203"/>
      <c r="D81" s="197"/>
      <c r="E81" s="198">
        <f>SUM(E78:E80)</f>
        <v>6</v>
      </c>
      <c r="F81" s="4"/>
      <c r="G81" s="18"/>
      <c r="I81" s="19"/>
      <c r="J81" s="18"/>
      <c r="K81" s="250" t="s">
        <v>85</v>
      </c>
      <c r="L81" s="250"/>
      <c r="M81" s="250"/>
      <c r="N81" s="250"/>
      <c r="Q81" s="265"/>
      <c r="R81" s="265"/>
      <c r="S81" s="265"/>
      <c r="T81" s="265"/>
      <c r="W81" s="306"/>
      <c r="X81" s="306"/>
      <c r="Y81" s="306"/>
      <c r="Z81" s="306"/>
      <c r="AA81" s="306"/>
      <c r="AB81" s="306"/>
      <c r="AC81" s="306"/>
      <c r="AD81" s="306"/>
      <c r="AE81" s="306"/>
      <c r="AF81" s="306"/>
      <c r="AG81" s="307"/>
      <c r="AK81" s="157"/>
    </row>
    <row r="82" spans="1:37" ht="18.75" customHeight="1">
      <c r="B82" s="203" t="b">
        <v>0</v>
      </c>
      <c r="C82" s="191" t="b">
        <v>0</v>
      </c>
      <c r="F82" s="4"/>
      <c r="G82" s="18"/>
      <c r="I82" s="19"/>
      <c r="J82" s="18"/>
      <c r="K82" s="250"/>
      <c r="L82" s="250"/>
      <c r="M82" s="250"/>
      <c r="N82" s="250"/>
      <c r="O82" s="105"/>
      <c r="P82" s="64" t="str">
        <f>IF(B82=TRUE,"■","□")</f>
        <v>□</v>
      </c>
      <c r="Q82" s="64" t="str">
        <f>IF(A69=2,IF(B83=1,"■","□"),"□")</f>
        <v>□</v>
      </c>
      <c r="R82" s="93" t="s">
        <v>92</v>
      </c>
      <c r="S82" s="93"/>
      <c r="T82" s="93"/>
      <c r="U82" s="93"/>
      <c r="V82" s="93"/>
      <c r="W82" s="93"/>
      <c r="X82" s="93"/>
      <c r="Y82" s="93"/>
      <c r="Z82" s="93"/>
      <c r="AA82" s="93"/>
      <c r="AB82" s="93"/>
      <c r="AC82" s="93"/>
      <c r="AD82" s="93"/>
      <c r="AE82" s="93"/>
      <c r="AF82" s="93"/>
      <c r="AG82" s="101"/>
      <c r="AK82" s="157"/>
    </row>
    <row r="83" spans="1:37">
      <c r="B83" s="201">
        <f>IF(B82=FALSE,2,1)</f>
        <v>2</v>
      </c>
      <c r="F83" s="4"/>
      <c r="G83" s="18"/>
      <c r="I83" s="19"/>
      <c r="J83" s="18"/>
      <c r="K83" s="105"/>
      <c r="L83" s="105"/>
      <c r="M83" s="105"/>
      <c r="N83" s="105"/>
      <c r="O83" s="105"/>
      <c r="R83" s="93"/>
      <c r="S83" s="93"/>
      <c r="T83" s="93"/>
      <c r="U83" s="93"/>
      <c r="V83" s="93"/>
      <c r="W83" s="93"/>
      <c r="X83" s="93"/>
      <c r="Y83" s="93"/>
      <c r="Z83" s="93"/>
      <c r="AA83" s="93"/>
      <c r="AB83" s="93"/>
      <c r="AC83" s="93"/>
      <c r="AD83" s="93"/>
      <c r="AE83" s="93"/>
      <c r="AF83" s="93"/>
      <c r="AG83" s="101"/>
      <c r="AK83" s="157"/>
    </row>
    <row r="84" spans="1:37">
      <c r="B84" s="191" t="b">
        <v>1</v>
      </c>
      <c r="C84" s="191" t="b">
        <v>0</v>
      </c>
      <c r="F84" s="4"/>
      <c r="G84" s="18"/>
      <c r="I84" s="19"/>
      <c r="J84" s="18"/>
      <c r="M84" s="249" t="s">
        <v>86</v>
      </c>
      <c r="N84" s="249"/>
      <c r="P84" s="64" t="str">
        <f>IF(A69=2,"■","□")</f>
        <v>□</v>
      </c>
      <c r="Q84" s="64" t="str">
        <f>IF(A69=2,IF(B84=TRUE,"■","□"),"")</f>
        <v/>
      </c>
      <c r="R84" s="93" t="s">
        <v>92</v>
      </c>
      <c r="S84" s="93"/>
      <c r="T84" s="93"/>
      <c r="U84" s="93"/>
      <c r="V84" s="93"/>
      <c r="W84" s="93"/>
      <c r="X84" s="93"/>
      <c r="Y84" s="93"/>
      <c r="Z84" s="93"/>
      <c r="AA84" s="93"/>
      <c r="AB84" s="93"/>
      <c r="AC84" s="93"/>
      <c r="AD84" s="93"/>
      <c r="AE84" s="93"/>
      <c r="AF84" s="93"/>
      <c r="AG84" s="101"/>
      <c r="AK84" s="157"/>
    </row>
    <row r="85" spans="1:37" ht="19.5" thickBot="1">
      <c r="F85" s="4"/>
      <c r="G85" s="20"/>
      <c r="H85" s="12"/>
      <c r="I85" s="22"/>
      <c r="J85" s="20"/>
      <c r="K85" s="12"/>
      <c r="L85" s="12"/>
      <c r="M85" s="12"/>
      <c r="N85" s="12"/>
      <c r="O85" s="12"/>
      <c r="P85" s="12"/>
      <c r="Q85" s="12"/>
      <c r="R85" s="94"/>
      <c r="S85" s="94"/>
      <c r="T85" s="94"/>
      <c r="U85" s="94"/>
      <c r="V85" s="94"/>
      <c r="W85" s="94"/>
      <c r="X85" s="94"/>
      <c r="Y85" s="94"/>
      <c r="Z85" s="94"/>
      <c r="AA85" s="94"/>
      <c r="AB85" s="94"/>
      <c r="AC85" s="94"/>
      <c r="AD85" s="94"/>
      <c r="AE85" s="94"/>
      <c r="AF85" s="94"/>
      <c r="AG85" s="185"/>
      <c r="AK85" s="159"/>
    </row>
    <row r="86" spans="1:37">
      <c r="F86" s="4"/>
      <c r="G86" s="16"/>
      <c r="H86" s="8"/>
      <c r="I86" s="17"/>
      <c r="J86" s="28" t="s">
        <v>94</v>
      </c>
      <c r="K86" s="8"/>
      <c r="L86" s="8"/>
      <c r="M86" s="8"/>
      <c r="N86" s="8"/>
      <c r="O86" s="8"/>
      <c r="P86" s="8"/>
      <c r="Q86" s="100" t="s">
        <v>97</v>
      </c>
      <c r="R86" s="8"/>
      <c r="S86" s="8"/>
      <c r="T86" s="8"/>
      <c r="U86" s="8"/>
      <c r="V86" s="8"/>
      <c r="W86" s="8"/>
      <c r="X86" s="8"/>
      <c r="Y86" s="8"/>
      <c r="Z86" s="8"/>
      <c r="AA86" s="8"/>
      <c r="AB86" s="8"/>
      <c r="AC86" s="8"/>
      <c r="AD86" s="8"/>
      <c r="AE86" s="8"/>
      <c r="AF86" s="8"/>
      <c r="AG86" s="17"/>
      <c r="AK86" s="156"/>
    </row>
    <row r="87" spans="1:37">
      <c r="A87" s="191">
        <v>1</v>
      </c>
      <c r="B87" s="191" t="b">
        <v>0</v>
      </c>
      <c r="C87" s="199">
        <f>IF(B87=FALSE,2,1)</f>
        <v>2</v>
      </c>
      <c r="E87" s="15"/>
      <c r="F87" s="19"/>
      <c r="G87" s="251" t="s">
        <v>93</v>
      </c>
      <c r="H87" s="252"/>
      <c r="I87" s="253"/>
      <c r="J87" s="24" t="str">
        <f>IF(A87=1,"●","○")</f>
        <v>●</v>
      </c>
      <c r="K87" s="69" t="s">
        <v>153</v>
      </c>
      <c r="O87" s="64" t="str">
        <f>IF(B87=TRUE,"■","□")</f>
        <v>□</v>
      </c>
      <c r="P87" s="93" t="s">
        <v>208</v>
      </c>
      <c r="Q87" s="93"/>
      <c r="R87" s="93"/>
      <c r="S87" s="93"/>
      <c r="T87" s="93"/>
      <c r="U87" s="93"/>
      <c r="V87" s="93"/>
      <c r="W87" s="93"/>
      <c r="X87" s="93"/>
      <c r="Y87" s="266" t="s">
        <v>209</v>
      </c>
      <c r="Z87" s="266"/>
      <c r="AA87" s="266"/>
      <c r="AB87" s="266"/>
      <c r="AC87" s="266"/>
      <c r="AD87" s="266"/>
      <c r="AE87" s="266"/>
      <c r="AF87" s="266"/>
      <c r="AG87" s="267"/>
      <c r="AK87" s="157"/>
    </row>
    <row r="88" spans="1:37" ht="18.75" customHeight="1">
      <c r="B88" s="191" t="b">
        <v>0</v>
      </c>
      <c r="C88" s="203">
        <f>IF(B88=FALSE,2,1)</f>
        <v>2</v>
      </c>
      <c r="F88" s="4"/>
      <c r="G88" s="272" t="s">
        <v>71</v>
      </c>
      <c r="H88" s="273"/>
      <c r="I88" s="274"/>
      <c r="O88" s="64" t="str">
        <f>IF(B88=TRUE,"■","□")</f>
        <v>□</v>
      </c>
      <c r="P88" s="93" t="s">
        <v>204</v>
      </c>
      <c r="Q88" s="182"/>
      <c r="R88" s="182"/>
      <c r="S88" s="182"/>
      <c r="T88" s="182"/>
      <c r="U88" s="182"/>
      <c r="V88" s="182"/>
      <c r="W88" s="182"/>
      <c r="X88" s="182"/>
      <c r="Y88" s="182"/>
      <c r="Z88" s="182"/>
      <c r="AA88" s="182"/>
      <c r="AB88" s="182"/>
      <c r="AC88" s="182"/>
      <c r="AD88" s="182"/>
      <c r="AE88" s="182"/>
      <c r="AF88" s="182"/>
      <c r="AG88" s="183"/>
      <c r="AK88" s="157"/>
    </row>
    <row r="89" spans="1:37">
      <c r="C89" s="203"/>
      <c r="F89" s="4"/>
      <c r="G89" s="272"/>
      <c r="H89" s="273"/>
      <c r="I89" s="274"/>
      <c r="P89" s="93" t="s">
        <v>203</v>
      </c>
      <c r="Q89" s="182"/>
      <c r="R89" s="182"/>
      <c r="S89" s="182"/>
      <c r="T89" s="182"/>
      <c r="U89" s="182"/>
      <c r="V89" s="182"/>
      <c r="W89" s="182"/>
      <c r="X89" s="182"/>
      <c r="Y89" s="182"/>
      <c r="Z89" s="182"/>
      <c r="AA89" s="182"/>
      <c r="AB89" s="182"/>
      <c r="AC89" s="182"/>
      <c r="AD89" s="182"/>
      <c r="AE89" s="182"/>
      <c r="AF89" s="182"/>
      <c r="AG89" s="183"/>
      <c r="AK89" s="157"/>
    </row>
    <row r="90" spans="1:37">
      <c r="B90" s="191" t="b">
        <v>0</v>
      </c>
      <c r="C90" s="203">
        <f t="shared" ref="C90:C91" si="7">IF(B90=FALSE,2,1)</f>
        <v>2</v>
      </c>
      <c r="F90" s="4"/>
      <c r="G90" s="137"/>
      <c r="H90" s="138"/>
      <c r="I90" s="139"/>
      <c r="J90" s="18"/>
      <c r="K90" s="127"/>
      <c r="L90" s="127"/>
      <c r="M90" s="127"/>
      <c r="N90" s="127"/>
      <c r="O90" s="64" t="str">
        <f>IF(B90=TRUE,"■","□")</f>
        <v>□</v>
      </c>
      <c r="P90" s="93" t="s">
        <v>99</v>
      </c>
      <c r="Q90" s="182"/>
      <c r="R90" s="182"/>
      <c r="S90" s="182"/>
      <c r="T90" s="182"/>
      <c r="U90" s="182"/>
      <c r="V90" s="182"/>
      <c r="W90" s="182"/>
      <c r="X90" s="182"/>
      <c r="Y90" s="182"/>
      <c r="Z90" s="182"/>
      <c r="AA90" s="182"/>
      <c r="AB90" s="182"/>
      <c r="AC90" s="182"/>
      <c r="AD90" s="182"/>
      <c r="AE90" s="182"/>
      <c r="AF90" s="182"/>
      <c r="AG90" s="183"/>
      <c r="AK90" s="157"/>
    </row>
    <row r="91" spans="1:37">
      <c r="B91" s="191" t="b">
        <v>0</v>
      </c>
      <c r="C91" s="203">
        <f t="shared" si="7"/>
        <v>2</v>
      </c>
      <c r="F91" s="4"/>
      <c r="G91" s="18"/>
      <c r="J91" s="261" t="str">
        <f>IF(A87=1,IF(C92=7,"",IF(C92=8,"未選択！➡",IF(C92&lt;7,"選択は１つです！➡",""))),IF(C92&lt;8,"選択不要です➡",""))</f>
        <v>未選択！➡</v>
      </c>
      <c r="K91" s="262"/>
      <c r="L91" s="262"/>
      <c r="M91" s="262"/>
      <c r="N91" s="262"/>
      <c r="O91" s="71" t="str">
        <f>IF(B91=TRUE,"■","□")</f>
        <v>□</v>
      </c>
      <c r="P91" s="94" t="s">
        <v>100</v>
      </c>
      <c r="Q91" s="186"/>
      <c r="R91" s="186"/>
      <c r="S91" s="186"/>
      <c r="T91" s="186"/>
      <c r="U91" s="186"/>
      <c r="V91" s="186"/>
      <c r="W91" s="186"/>
      <c r="X91" s="186"/>
      <c r="Y91" s="186"/>
      <c r="Z91" s="186"/>
      <c r="AA91" s="186"/>
      <c r="AB91" s="186"/>
      <c r="AC91" s="186"/>
      <c r="AD91" s="186"/>
      <c r="AE91" s="186"/>
      <c r="AF91" s="186"/>
      <c r="AG91" s="187"/>
      <c r="AK91" s="157">
        <f>IF(A87=1,IF(C92=7,0,IF(C92=8,1,IF(C92&lt;7,1,0))),IF(C92&lt;8,1,0))</f>
        <v>1</v>
      </c>
    </row>
    <row r="92" spans="1:37">
      <c r="C92" s="201">
        <f>SUM(C87:C91)</f>
        <v>8</v>
      </c>
      <c r="F92" s="4"/>
      <c r="G92" s="18"/>
      <c r="I92" s="19"/>
      <c r="J92" s="28" t="s">
        <v>94</v>
      </c>
      <c r="K92" s="8"/>
      <c r="L92" s="8"/>
      <c r="M92" s="8"/>
      <c r="N92" s="8"/>
      <c r="O92" s="8"/>
      <c r="P92" s="8"/>
      <c r="Q92" s="100" t="s">
        <v>101</v>
      </c>
      <c r="R92" s="8"/>
      <c r="S92" s="8"/>
      <c r="T92" s="8"/>
      <c r="U92" s="8"/>
      <c r="V92" s="8"/>
      <c r="W92" s="8"/>
      <c r="X92" s="8"/>
      <c r="Y92" s="8"/>
      <c r="Z92" s="8"/>
      <c r="AA92" s="8"/>
      <c r="AB92" s="8"/>
      <c r="AC92" s="8"/>
      <c r="AD92" s="8"/>
      <c r="AE92" s="8"/>
      <c r="AF92" s="8"/>
      <c r="AG92" s="17"/>
      <c r="AK92" s="157"/>
    </row>
    <row r="93" spans="1:37">
      <c r="B93" s="191" t="b">
        <v>0</v>
      </c>
      <c r="C93" s="199">
        <f>IF(B93=FALSE,2,1)</f>
        <v>2</v>
      </c>
      <c r="F93" s="4"/>
      <c r="G93" s="18"/>
      <c r="I93" s="19"/>
      <c r="J93" s="24" t="str">
        <f>IF(A87=2,"●","○")</f>
        <v>○</v>
      </c>
      <c r="K93" s="69" t="s">
        <v>96</v>
      </c>
      <c r="O93" s="64" t="str">
        <f>IF(B93=TRUE,"■","□")</f>
        <v>□</v>
      </c>
      <c r="P93" s="93" t="s">
        <v>206</v>
      </c>
      <c r="Q93" s="182"/>
      <c r="R93" s="182"/>
      <c r="S93" s="182"/>
      <c r="T93" s="182"/>
      <c r="U93" s="182"/>
      <c r="V93" s="182"/>
      <c r="W93" s="182"/>
      <c r="X93" s="182"/>
      <c r="Y93" s="182"/>
      <c r="Z93" s="182"/>
      <c r="AA93" s="182"/>
      <c r="AB93" s="182"/>
      <c r="AC93" s="182"/>
      <c r="AD93" s="182"/>
      <c r="AE93" s="182"/>
      <c r="AF93" s="182"/>
      <c r="AG93" s="183"/>
      <c r="AK93" s="157"/>
    </row>
    <row r="94" spans="1:37">
      <c r="C94" s="203"/>
      <c r="F94" s="4"/>
      <c r="G94" s="18"/>
      <c r="I94" s="19"/>
      <c r="J94" s="18"/>
      <c r="P94" s="184" t="s">
        <v>205</v>
      </c>
      <c r="Q94" s="182"/>
      <c r="R94" s="182"/>
      <c r="S94" s="182"/>
      <c r="T94" s="182"/>
      <c r="U94" s="182"/>
      <c r="V94" s="182"/>
      <c r="W94" s="182"/>
      <c r="X94" s="182"/>
      <c r="Y94" s="182"/>
      <c r="Z94" s="182"/>
      <c r="AA94" s="182"/>
      <c r="AB94" s="182"/>
      <c r="AC94" s="182"/>
      <c r="AD94" s="182"/>
      <c r="AE94" s="182"/>
      <c r="AF94" s="182"/>
      <c r="AG94" s="183"/>
      <c r="AK94" s="157">
        <f>IF(A87=2,IF(C96=2,0,IF(C96=4,1,IF(C96=3,1,0))),IF(C96&lt;4,1,0))</f>
        <v>0</v>
      </c>
    </row>
    <row r="95" spans="1:37" ht="19.5" thickBot="1">
      <c r="B95" s="191" t="b">
        <v>0</v>
      </c>
      <c r="C95" s="203">
        <f>IF(B95=FALSE,2,1)</f>
        <v>2</v>
      </c>
      <c r="F95" s="4"/>
      <c r="G95" s="20"/>
      <c r="H95" s="12"/>
      <c r="I95" s="22"/>
      <c r="J95" s="261" t="str">
        <f>IF(A87=2,IF(C96=2,"",IF(C96=4,"未選択！➡",IF(C96=3,"全てに該当し選択！",""))),IF(C96&lt;4,"選択不要です➡",""))</f>
        <v/>
      </c>
      <c r="K95" s="262"/>
      <c r="L95" s="262"/>
      <c r="M95" s="262"/>
      <c r="N95" s="262"/>
      <c r="O95" s="71" t="str">
        <f>IF(B95=TRUE,"■","□")</f>
        <v>□</v>
      </c>
      <c r="P95" s="94" t="s">
        <v>103</v>
      </c>
      <c r="Q95" s="186"/>
      <c r="R95" s="186"/>
      <c r="S95" s="186"/>
      <c r="T95" s="186"/>
      <c r="U95" s="186"/>
      <c r="V95" s="186"/>
      <c r="W95" s="186"/>
      <c r="X95" s="186"/>
      <c r="Y95" s="186"/>
      <c r="Z95" s="186"/>
      <c r="AA95" s="186"/>
      <c r="AB95" s="186"/>
      <c r="AC95" s="186"/>
      <c r="AD95" s="186"/>
      <c r="AE95" s="186"/>
      <c r="AF95" s="186"/>
      <c r="AG95" s="187"/>
      <c r="AK95" s="159"/>
    </row>
    <row r="96" spans="1:37">
      <c r="C96" s="201">
        <f>SUM(C93:C95)</f>
        <v>4</v>
      </c>
      <c r="F96" s="4"/>
      <c r="G96" s="16"/>
      <c r="H96" s="8"/>
      <c r="I96" s="17"/>
      <c r="J96" s="16"/>
      <c r="K96" s="100" t="s">
        <v>187</v>
      </c>
      <c r="L96" s="8"/>
      <c r="M96" s="8"/>
      <c r="N96" s="8"/>
      <c r="O96" s="8"/>
      <c r="P96" s="8"/>
      <c r="Q96" s="8"/>
      <c r="R96" s="8"/>
      <c r="S96" s="8"/>
      <c r="T96" s="8"/>
      <c r="U96" s="8"/>
      <c r="V96" s="8"/>
      <c r="W96" s="8"/>
      <c r="X96" s="8"/>
      <c r="Y96" s="8"/>
      <c r="Z96" s="8"/>
      <c r="AA96" s="8"/>
      <c r="AB96" s="8"/>
      <c r="AC96" s="8"/>
      <c r="AD96" s="8"/>
      <c r="AE96" s="8"/>
      <c r="AF96" s="8"/>
      <c r="AG96" s="17"/>
      <c r="AK96" s="156"/>
    </row>
    <row r="97" spans="1:38">
      <c r="A97" s="191">
        <v>1</v>
      </c>
      <c r="F97" s="4"/>
      <c r="G97" s="18"/>
      <c r="I97" s="19"/>
      <c r="J97" s="24" t="str">
        <f>IF(A97=1,"●","○")</f>
        <v>●</v>
      </c>
      <c r="K97" s="67" t="s">
        <v>154</v>
      </c>
      <c r="AG97" s="19"/>
      <c r="AK97" s="157"/>
    </row>
    <row r="98" spans="1:38">
      <c r="A98" s="191" t="b">
        <v>0</v>
      </c>
      <c r="F98" s="4"/>
      <c r="G98" s="251" t="s">
        <v>104</v>
      </c>
      <c r="H98" s="252"/>
      <c r="I98" s="253"/>
      <c r="J98" s="24" t="str">
        <f>IF(A97=2,"●","○")</f>
        <v>○</v>
      </c>
      <c r="K98" s="67" t="s">
        <v>155</v>
      </c>
      <c r="AG98" s="19"/>
      <c r="AK98" s="157"/>
    </row>
    <row r="99" spans="1:38">
      <c r="A99" s="191" t="b">
        <v>0</v>
      </c>
      <c r="F99" s="4"/>
      <c r="G99" s="272" t="s">
        <v>71</v>
      </c>
      <c r="H99" s="273"/>
      <c r="I99" s="274"/>
      <c r="J99" s="24" t="str">
        <f>IF(A97=3,"●","○")</f>
        <v>○</v>
      </c>
      <c r="K99" s="67" t="s">
        <v>156</v>
      </c>
      <c r="AG99" s="19"/>
      <c r="AK99" s="157"/>
    </row>
    <row r="100" spans="1:38">
      <c r="F100" s="4"/>
      <c r="G100" s="272"/>
      <c r="H100" s="273"/>
      <c r="I100" s="274"/>
      <c r="J100" s="499" t="s">
        <v>108</v>
      </c>
      <c r="K100" s="412"/>
      <c r="L100" s="412"/>
      <c r="M100" s="412"/>
      <c r="N100" s="412"/>
      <c r="O100" s="69"/>
      <c r="P100" s="69"/>
      <c r="Q100" s="69"/>
      <c r="R100" s="69"/>
      <c r="S100" s="69"/>
      <c r="T100" s="69"/>
      <c r="U100" s="69"/>
      <c r="V100" s="69"/>
      <c r="W100" s="69"/>
      <c r="X100" s="69"/>
      <c r="Y100" s="69"/>
      <c r="Z100" s="69"/>
      <c r="AA100" s="69"/>
      <c r="AB100" s="69"/>
      <c r="AC100" s="69"/>
      <c r="AD100" s="69"/>
      <c r="AE100" s="69"/>
      <c r="AF100" s="69"/>
      <c r="AG100" s="104"/>
      <c r="AK100" s="157"/>
    </row>
    <row r="101" spans="1:38" ht="18.75" customHeight="1">
      <c r="F101" s="4"/>
      <c r="G101" s="295"/>
      <c r="H101" s="296"/>
      <c r="I101" s="297"/>
      <c r="J101" s="18"/>
      <c r="K101" s="68" t="s">
        <v>129</v>
      </c>
      <c r="L101" s="102" t="s">
        <v>177</v>
      </c>
      <c r="M101" s="102"/>
      <c r="N101" s="102"/>
      <c r="O101" s="102"/>
      <c r="P101" s="102"/>
      <c r="Q101" s="102"/>
      <c r="R101" s="102"/>
      <c r="S101" s="102"/>
      <c r="T101" s="102"/>
      <c r="U101" s="102"/>
      <c r="V101" s="102"/>
      <c r="W101" s="102"/>
      <c r="X101" s="64" t="s">
        <v>178</v>
      </c>
      <c r="Y101" s="67" t="s">
        <v>176</v>
      </c>
      <c r="Z101" s="102"/>
      <c r="AA101" s="102"/>
      <c r="AB101" s="102"/>
      <c r="AC101" s="102"/>
      <c r="AD101" s="102"/>
      <c r="AE101" s="102"/>
      <c r="AF101" s="102"/>
      <c r="AG101" s="131"/>
      <c r="AK101" s="157"/>
    </row>
    <row r="102" spans="1:38" ht="19.5" thickBot="1">
      <c r="F102" s="4"/>
      <c r="G102" s="298"/>
      <c r="H102" s="299"/>
      <c r="I102" s="300"/>
      <c r="J102" s="20"/>
      <c r="K102" s="134" t="s">
        <v>178</v>
      </c>
      <c r="L102" s="132" t="s">
        <v>179</v>
      </c>
      <c r="M102" s="132"/>
      <c r="N102" s="132"/>
      <c r="O102" s="132"/>
      <c r="P102" s="132"/>
      <c r="Q102" s="132"/>
      <c r="R102" s="132"/>
      <c r="S102" s="132"/>
      <c r="T102" s="132"/>
      <c r="U102" s="132"/>
      <c r="V102" s="132"/>
      <c r="W102" s="132"/>
      <c r="X102" s="132"/>
      <c r="Y102" s="132"/>
      <c r="Z102" s="132"/>
      <c r="AA102" s="132"/>
      <c r="AB102" s="132"/>
      <c r="AC102" s="132"/>
      <c r="AD102" s="132"/>
      <c r="AE102" s="132"/>
      <c r="AF102" s="132"/>
      <c r="AG102" s="133"/>
      <c r="AK102" s="158"/>
    </row>
    <row r="103" spans="1:38" ht="19.5">
      <c r="A103" s="191" t="b">
        <v>0</v>
      </c>
      <c r="F103" s="4"/>
      <c r="G103" s="246" t="s">
        <v>110</v>
      </c>
      <c r="H103" s="247"/>
      <c r="I103" s="248"/>
      <c r="J103" s="64" t="str">
        <f>IF(A103=TRUE,"■","□")</f>
        <v>□</v>
      </c>
      <c r="K103" s="67" t="s">
        <v>163</v>
      </c>
      <c r="P103" s="8"/>
      <c r="Q103" s="8"/>
      <c r="R103" s="8"/>
      <c r="S103" s="8"/>
      <c r="T103" s="8"/>
      <c r="U103" s="8"/>
      <c r="V103" s="8"/>
      <c r="W103" s="8"/>
      <c r="X103" s="8"/>
      <c r="Y103" s="8"/>
      <c r="Z103" s="8"/>
      <c r="AA103" s="8"/>
      <c r="AB103" s="8"/>
      <c r="AC103" s="8"/>
      <c r="AD103" s="8"/>
      <c r="AE103" s="8"/>
      <c r="AF103" s="8"/>
      <c r="AG103" s="17"/>
      <c r="AK103" s="156"/>
    </row>
    <row r="104" spans="1:38">
      <c r="F104" s="4"/>
      <c r="G104" s="289" t="str">
        <f>IF(A103=FALSE,"未選択！","")</f>
        <v>未選択！</v>
      </c>
      <c r="H104" s="290"/>
      <c r="I104" s="291"/>
      <c r="AG104" s="19"/>
      <c r="AK104" s="157">
        <f>IF(A103=FALSE,1,0)</f>
        <v>1</v>
      </c>
    </row>
    <row r="105" spans="1:38" ht="19.5" thickBot="1">
      <c r="F105" s="4"/>
      <c r="G105" s="292"/>
      <c r="H105" s="293"/>
      <c r="I105" s="294"/>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22"/>
      <c r="AK105" s="158"/>
    </row>
    <row r="106" spans="1:38" ht="19.5" thickBot="1">
      <c r="F106" s="4"/>
      <c r="AK106" s="166">
        <f>SUM(AK72:AK105)</f>
        <v>3</v>
      </c>
      <c r="AL106" s="4" t="s">
        <v>188</v>
      </c>
    </row>
    <row r="107" spans="1:38" ht="19.5" thickBot="1">
      <c r="F107" s="4"/>
      <c r="G107" s="287" t="s">
        <v>170</v>
      </c>
      <c r="H107" s="287"/>
      <c r="I107" s="287"/>
      <c r="J107" s="287"/>
      <c r="K107" s="287"/>
      <c r="L107" s="287"/>
      <c r="M107" s="287"/>
      <c r="N107" s="287"/>
      <c r="O107" s="287"/>
      <c r="P107" s="287"/>
      <c r="Q107" s="287"/>
      <c r="R107" s="287"/>
      <c r="S107" s="287"/>
      <c r="T107" s="287"/>
      <c r="U107" s="287"/>
      <c r="V107" s="287"/>
      <c r="W107" s="288" t="s">
        <v>171</v>
      </c>
      <c r="X107" s="288"/>
      <c r="Y107" s="288"/>
      <c r="Z107" s="288"/>
      <c r="AA107" s="288"/>
      <c r="AB107" s="288"/>
      <c r="AC107" s="288"/>
      <c r="AD107" s="288"/>
      <c r="AE107" s="288"/>
      <c r="AF107" s="288"/>
      <c r="AG107" s="288"/>
    </row>
    <row r="108" spans="1:38" ht="19.5" thickBot="1">
      <c r="F108" s="4"/>
      <c r="G108" s="287"/>
      <c r="H108" s="287"/>
      <c r="I108" s="287"/>
      <c r="J108" s="287"/>
      <c r="K108" s="287"/>
      <c r="L108" s="287"/>
      <c r="M108" s="287"/>
      <c r="N108" s="287"/>
      <c r="O108" s="287"/>
      <c r="P108" s="287"/>
      <c r="Q108" s="287"/>
      <c r="R108" s="287"/>
      <c r="S108" s="287"/>
      <c r="T108" s="287"/>
      <c r="U108" s="287"/>
      <c r="V108" s="287"/>
      <c r="W108" s="288"/>
      <c r="X108" s="288"/>
      <c r="Y108" s="288"/>
      <c r="Z108" s="288"/>
      <c r="AA108" s="288"/>
      <c r="AB108" s="288"/>
      <c r="AC108" s="288"/>
      <c r="AD108" s="288"/>
      <c r="AE108" s="288"/>
      <c r="AF108" s="288"/>
      <c r="AG108" s="288"/>
      <c r="AK108" s="181">
        <f>AI44+AI66+AK106</f>
        <v>15</v>
      </c>
      <c r="AL108" s="4" t="s">
        <v>192</v>
      </c>
    </row>
    <row r="109" spans="1:38" ht="24">
      <c r="F109" s="4"/>
      <c r="G109" s="65"/>
      <c r="H109" s="305" t="str">
        <f>IF(AK108&gt;0,"警告！全シート内で指摘箇所があります修正してください！","註：修正箇所はありませんが、図面等との整合性を確認してください。")</f>
        <v>警告！全シート内で指摘箇所があります修正してください！</v>
      </c>
      <c r="I109" s="305"/>
      <c r="J109" s="305"/>
      <c r="K109" s="305"/>
      <c r="L109" s="305"/>
      <c r="M109" s="305"/>
      <c r="N109" s="305"/>
      <c r="O109" s="305"/>
      <c r="P109" s="305"/>
      <c r="Q109" s="305"/>
      <c r="R109" s="305"/>
      <c r="S109" s="305"/>
      <c r="T109" s="305"/>
      <c r="U109" s="305"/>
      <c r="V109" s="305"/>
      <c r="W109" s="305"/>
      <c r="X109" s="305"/>
      <c r="Y109" s="305"/>
      <c r="Z109" s="305"/>
      <c r="AA109" s="305"/>
      <c r="AB109" s="305"/>
      <c r="AC109" s="305"/>
      <c r="AD109" s="305"/>
      <c r="AE109" s="305"/>
      <c r="AF109" s="305"/>
      <c r="AG109" s="167"/>
    </row>
    <row r="110" spans="1:38">
      <c r="F110" s="4"/>
      <c r="G110" s="106">
        <v>1</v>
      </c>
      <c r="H110" s="7" t="s">
        <v>113</v>
      </c>
      <c r="I110" s="8"/>
      <c r="J110" s="8"/>
      <c r="K110" s="8"/>
      <c r="L110" s="8"/>
      <c r="M110" s="8"/>
      <c r="N110" s="17"/>
      <c r="P110" s="301" t="s">
        <v>169</v>
      </c>
      <c r="Q110" s="301"/>
      <c r="R110" s="301"/>
      <c r="S110" s="301"/>
      <c r="T110" s="301"/>
      <c r="U110" s="302"/>
      <c r="V110" s="255" t="s">
        <v>168</v>
      </c>
      <c r="W110" s="256"/>
      <c r="X110" s="255" t="s">
        <v>30</v>
      </c>
      <c r="Y110" s="256"/>
    </row>
    <row r="111" spans="1:38" ht="18.75" customHeight="1">
      <c r="A111" s="191" t="b">
        <f>IF(AI44=0,TRUE,FALSE)</f>
        <v>0</v>
      </c>
      <c r="C111" s="191" t="b">
        <v>0</v>
      </c>
      <c r="D111" s="191" t="b">
        <v>0</v>
      </c>
      <c r="F111" s="4"/>
      <c r="G111" s="20"/>
      <c r="H111" s="125"/>
      <c r="I111" s="12"/>
      <c r="J111" s="12"/>
      <c r="K111" s="12"/>
      <c r="L111" s="12"/>
      <c r="M111" s="12"/>
      <c r="N111" s="22"/>
      <c r="P111" s="301"/>
      <c r="Q111" s="301"/>
      <c r="R111" s="301"/>
      <c r="S111" s="301"/>
      <c r="T111" s="301"/>
      <c r="U111" s="302"/>
      <c r="V111" s="25" t="str">
        <f>IF(AI44=0,"■","□")</f>
        <v>□</v>
      </c>
      <c r="W111" s="22"/>
      <c r="X111" s="25" t="str">
        <f>IF(AI44&gt;0,"■","□")</f>
        <v>■</v>
      </c>
      <c r="Y111" s="22"/>
    </row>
    <row r="112" spans="1:38">
      <c r="C112" s="191">
        <f>IF(C111=TRUE,1,2)</f>
        <v>2</v>
      </c>
      <c r="D112" s="191">
        <f>IF(D111=TRUE,1,2)</f>
        <v>2</v>
      </c>
      <c r="F112" s="4"/>
      <c r="G112" s="107">
        <v>2</v>
      </c>
      <c r="H112" s="257" t="s">
        <v>114</v>
      </c>
      <c r="I112" s="257"/>
      <c r="J112" s="257"/>
      <c r="K112" s="257"/>
      <c r="L112" s="257"/>
      <c r="M112" s="257"/>
      <c r="N112" s="258"/>
      <c r="P112" s="301" t="s">
        <v>169</v>
      </c>
      <c r="Q112" s="301"/>
      <c r="R112" s="301"/>
      <c r="S112" s="301"/>
      <c r="T112" s="301"/>
      <c r="U112" s="302"/>
      <c r="V112" s="303" t="s">
        <v>168</v>
      </c>
      <c r="W112" s="304"/>
      <c r="X112" s="303" t="s">
        <v>30</v>
      </c>
      <c r="Y112" s="304"/>
    </row>
    <row r="113" spans="1:33" ht="18.75" customHeight="1">
      <c r="A113" s="191" t="b">
        <f>IF(AI66=0,TRUE,FALSE)</f>
        <v>0</v>
      </c>
      <c r="C113" s="191" t="b">
        <v>0</v>
      </c>
      <c r="D113" s="191" t="b">
        <v>0</v>
      </c>
      <c r="F113" s="4"/>
      <c r="G113" s="20"/>
      <c r="H113" s="259"/>
      <c r="I113" s="259"/>
      <c r="J113" s="259"/>
      <c r="K113" s="259"/>
      <c r="L113" s="259"/>
      <c r="M113" s="259"/>
      <c r="N113" s="260"/>
      <c r="P113" s="301"/>
      <c r="Q113" s="301"/>
      <c r="R113" s="301"/>
      <c r="S113" s="301"/>
      <c r="T113" s="301"/>
      <c r="U113" s="302"/>
      <c r="V113" s="25" t="str">
        <f>IF(AI66=0,"■","□")</f>
        <v>□</v>
      </c>
      <c r="W113" s="22"/>
      <c r="X113" s="25" t="str">
        <f>IF(AI66&gt;0,"■","□")</f>
        <v>■</v>
      </c>
      <c r="Y113" s="22"/>
      <c r="AC113" s="265" t="s">
        <v>158</v>
      </c>
      <c r="AD113" s="265"/>
      <c r="AE113" s="265"/>
    </row>
    <row r="114" spans="1:33" ht="18.75" customHeight="1">
      <c r="C114" s="191">
        <f>IF(C113=TRUE,1,2)</f>
        <v>2</v>
      </c>
      <c r="D114" s="191">
        <f>IF(D113=TRUE,1,2)</f>
        <v>2</v>
      </c>
      <c r="F114" s="4"/>
      <c r="AC114" s="254" t="str">
        <f>IF(AND(A111=TRUE,A113=TRUE,A116=TRUE),"「適合」","―")</f>
        <v>―</v>
      </c>
      <c r="AD114" s="254"/>
      <c r="AE114" s="254"/>
    </row>
    <row r="115" spans="1:33">
      <c r="F115" s="4"/>
      <c r="P115" s="275" t="s">
        <v>118</v>
      </c>
      <c r="Q115" s="276"/>
      <c r="R115" s="276"/>
      <c r="S115" s="276"/>
      <c r="T115" s="276"/>
      <c r="U115" s="276"/>
      <c r="V115" s="75" t="s">
        <v>168</v>
      </c>
      <c r="W115" s="17"/>
      <c r="X115" s="255" t="s">
        <v>180</v>
      </c>
      <c r="Y115" s="256"/>
      <c r="AC115" s="4" t="s">
        <v>160</v>
      </c>
    </row>
    <row r="116" spans="1:33">
      <c r="A116" s="191" t="b">
        <f>IF(AK106=0,TRUE,FALSE)</f>
        <v>0</v>
      </c>
      <c r="C116" s="191" t="b">
        <v>0</v>
      </c>
      <c r="D116" s="191" t="b">
        <v>0</v>
      </c>
      <c r="F116" s="4"/>
      <c r="G116" s="108">
        <v>3</v>
      </c>
      <c r="H116" s="109" t="s">
        <v>115</v>
      </c>
      <c r="I116" s="110"/>
      <c r="J116" s="110"/>
      <c r="K116" s="110"/>
      <c r="L116" s="110"/>
      <c r="M116" s="110"/>
      <c r="N116" s="111"/>
      <c r="P116" s="277"/>
      <c r="Q116" s="278"/>
      <c r="R116" s="278"/>
      <c r="S116" s="278"/>
      <c r="T116" s="278"/>
      <c r="U116" s="278"/>
      <c r="V116" s="24" t="str">
        <f>IF(AK106=0,"■","□")</f>
        <v>□</v>
      </c>
      <c r="W116" s="19"/>
      <c r="X116" s="24" t="str">
        <f>IF(AK106&gt;0,"■","□")</f>
        <v>■</v>
      </c>
      <c r="Y116" s="19"/>
    </row>
    <row r="117" spans="1:33">
      <c r="C117" s="191">
        <f>IF(C116=TRUE,1,2)</f>
        <v>2</v>
      </c>
      <c r="D117" s="191">
        <f>IF(D116=TRUE,1,2)</f>
        <v>2</v>
      </c>
      <c r="F117" s="4"/>
      <c r="P117" s="279"/>
      <c r="Q117" s="280"/>
      <c r="R117" s="280"/>
      <c r="S117" s="280"/>
      <c r="T117" s="280"/>
      <c r="U117" s="280"/>
      <c r="V117" s="20"/>
      <c r="W117" s="22"/>
      <c r="X117" s="20"/>
      <c r="Y117" s="22"/>
    </row>
    <row r="118" spans="1:33" ht="18.75" customHeight="1" thickBot="1">
      <c r="F118" s="4"/>
    </row>
    <row r="119" spans="1:33" ht="18.75" customHeight="1" thickTop="1">
      <c r="F119" s="4"/>
      <c r="N119" s="284" t="s">
        <v>161</v>
      </c>
      <c r="O119" s="285"/>
      <c r="P119" s="285"/>
      <c r="Q119" s="285"/>
      <c r="R119" s="285"/>
      <c r="S119" s="285"/>
      <c r="T119" s="285"/>
      <c r="U119" s="285"/>
      <c r="V119" s="285"/>
      <c r="W119" s="285"/>
      <c r="X119" s="285"/>
      <c r="Y119" s="285"/>
      <c r="Z119" s="286"/>
    </row>
    <row r="120" spans="1:33">
      <c r="F120" s="4"/>
      <c r="N120" s="112"/>
      <c r="O120" s="270" t="str">
        <f>IF(AND(A111=TRUE,A113=TRUE,A116=TRUE),"■","□")</f>
        <v>□</v>
      </c>
      <c r="P120" s="270"/>
      <c r="Q120" s="268" t="s">
        <v>159</v>
      </c>
      <c r="R120" s="268"/>
      <c r="S120" s="268"/>
      <c r="U120" s="270" t="str">
        <f>IF(AND(A111=TRUE,A113=TRUE,A116=TRUE),"□","■")</f>
        <v>■</v>
      </c>
      <c r="V120" s="270"/>
      <c r="W120" s="268" t="s">
        <v>162</v>
      </c>
      <c r="X120" s="268"/>
      <c r="Y120" s="268"/>
      <c r="Z120" s="113"/>
    </row>
    <row r="121" spans="1:33">
      <c r="F121" s="4"/>
      <c r="N121" s="112"/>
      <c r="O121" s="270"/>
      <c r="P121" s="270"/>
      <c r="Q121" s="268"/>
      <c r="R121" s="268"/>
      <c r="S121" s="268"/>
      <c r="U121" s="270"/>
      <c r="V121" s="270"/>
      <c r="W121" s="268"/>
      <c r="X121" s="268"/>
      <c r="Y121" s="268"/>
      <c r="Z121" s="113"/>
    </row>
    <row r="122" spans="1:33" ht="19.5" thickBot="1">
      <c r="F122" s="4"/>
      <c r="N122" s="114"/>
      <c r="O122" s="271"/>
      <c r="P122" s="271"/>
      <c r="Q122" s="269"/>
      <c r="R122" s="269"/>
      <c r="S122" s="269"/>
      <c r="T122" s="115"/>
      <c r="U122" s="271"/>
      <c r="V122" s="271"/>
      <c r="W122" s="269"/>
      <c r="X122" s="269"/>
      <c r="Y122" s="269"/>
      <c r="Z122" s="116"/>
    </row>
    <row r="123" spans="1:33" ht="19.5" thickTop="1">
      <c r="F123" s="4"/>
      <c r="G123" s="475" t="s">
        <v>207</v>
      </c>
      <c r="H123" s="475"/>
      <c r="I123" s="476">
        <v>45280</v>
      </c>
      <c r="J123" s="476"/>
      <c r="K123" s="476"/>
      <c r="L123" s="476"/>
      <c r="M123" s="136" t="str">
        <f>S1</f>
        <v>ver2.35</v>
      </c>
      <c r="AD123" s="4" t="s">
        <v>167</v>
      </c>
    </row>
    <row r="124" spans="1:33" ht="18.75" customHeight="1">
      <c r="F124" s="4"/>
      <c r="G124" s="483" t="s">
        <v>197</v>
      </c>
      <c r="H124" s="483"/>
      <c r="I124" s="483"/>
      <c r="J124" s="483"/>
      <c r="K124" s="483"/>
      <c r="L124" s="483"/>
      <c r="M124" s="483"/>
      <c r="N124" s="483"/>
      <c r="O124" s="483"/>
      <c r="P124" s="483"/>
      <c r="Q124" s="483"/>
      <c r="R124" s="483"/>
      <c r="S124" s="483"/>
      <c r="T124" s="483"/>
      <c r="U124" s="483"/>
      <c r="V124" s="483"/>
      <c r="W124" s="483"/>
      <c r="X124" s="483"/>
      <c r="Y124" s="483"/>
      <c r="Z124" s="483"/>
      <c r="AA124" s="483"/>
      <c r="AB124" s="483"/>
      <c r="AC124" s="483"/>
      <c r="AD124" s="483"/>
      <c r="AE124" s="483"/>
      <c r="AF124" s="483"/>
      <c r="AG124" s="483"/>
    </row>
    <row r="125" spans="1:33">
      <c r="F125" s="4"/>
      <c r="G125" s="483"/>
      <c r="H125" s="483"/>
      <c r="I125" s="483"/>
      <c r="J125" s="483"/>
      <c r="K125" s="483"/>
      <c r="L125" s="483"/>
      <c r="M125" s="483"/>
      <c r="N125" s="483"/>
      <c r="O125" s="483"/>
      <c r="P125" s="483"/>
      <c r="Q125" s="483"/>
      <c r="R125" s="483"/>
      <c r="S125" s="483"/>
      <c r="T125" s="483"/>
      <c r="U125" s="483"/>
      <c r="V125" s="483"/>
      <c r="W125" s="483"/>
      <c r="X125" s="483"/>
      <c r="Y125" s="483"/>
      <c r="Z125" s="483"/>
      <c r="AA125" s="483"/>
      <c r="AB125" s="483"/>
      <c r="AC125" s="483"/>
      <c r="AD125" s="483"/>
      <c r="AE125" s="483"/>
      <c r="AF125" s="483"/>
      <c r="AG125" s="483"/>
    </row>
    <row r="126" spans="1:33">
      <c r="F126" s="4"/>
      <c r="G126" s="483"/>
      <c r="H126" s="483"/>
      <c r="I126" s="483"/>
      <c r="J126" s="483"/>
      <c r="K126" s="483"/>
      <c r="L126" s="483"/>
      <c r="M126" s="483"/>
      <c r="N126" s="483"/>
      <c r="O126" s="483"/>
      <c r="P126" s="483"/>
      <c r="Q126" s="483"/>
      <c r="R126" s="483"/>
      <c r="S126" s="483"/>
      <c r="T126" s="483"/>
      <c r="U126" s="483"/>
      <c r="V126" s="483"/>
      <c r="W126" s="483"/>
      <c r="X126" s="483"/>
      <c r="Y126" s="483"/>
      <c r="Z126" s="483"/>
      <c r="AA126" s="483"/>
      <c r="AB126" s="483"/>
      <c r="AC126" s="483"/>
      <c r="AD126" s="483"/>
      <c r="AE126" s="483"/>
      <c r="AF126" s="483"/>
      <c r="AG126" s="483"/>
    </row>
  </sheetData>
  <sheetProtection algorithmName="SHA-512" hashValue="nae//D7uxeYy26gW8tuXHHDR2uNptWCfz1ZPx4GH2/29K9nqTQLuvwzqH0HpBrYMXXjyxwnrJANVz2P3fTZGJw==" saltValue="rg/Ski34QTH/7D2X/SOHXw==" spinCount="100000" sheet="1" objects="1" scenarios="1" selectLockedCells="1"/>
  <mergeCells count="238">
    <mergeCell ref="G1:R2"/>
    <mergeCell ref="S1:T2"/>
    <mergeCell ref="G123:H123"/>
    <mergeCell ref="I123:L123"/>
    <mergeCell ref="G7:M8"/>
    <mergeCell ref="R76:AG77"/>
    <mergeCell ref="G124:AG126"/>
    <mergeCell ref="AA2:AB2"/>
    <mergeCell ref="X1:Z1"/>
    <mergeCell ref="U2:Z2"/>
    <mergeCell ref="G3:H4"/>
    <mergeCell ref="L3:AG3"/>
    <mergeCell ref="L4:AG4"/>
    <mergeCell ref="J100:N100"/>
    <mergeCell ref="X110:Y110"/>
    <mergeCell ref="V110:W110"/>
    <mergeCell ref="V7:X8"/>
    <mergeCell ref="AE7:AG8"/>
    <mergeCell ref="Y7:AD8"/>
    <mergeCell ref="P7:U8"/>
    <mergeCell ref="G5:H6"/>
    <mergeCell ref="AF15:AF16"/>
    <mergeCell ref="AG15:AG16"/>
    <mergeCell ref="AE14:AG14"/>
    <mergeCell ref="M5:Q6"/>
    <mergeCell ref="O10:AG13"/>
    <mergeCell ref="AB5:AG6"/>
    <mergeCell ref="T5:X6"/>
    <mergeCell ref="Z5:AA6"/>
    <mergeCell ref="R5:S6"/>
    <mergeCell ref="Y22:AA23"/>
    <mergeCell ref="AB22:AD23"/>
    <mergeCell ref="G29:J30"/>
    <mergeCell ref="H10:N10"/>
    <mergeCell ref="G17:J20"/>
    <mergeCell ref="Q20:X20"/>
    <mergeCell ref="Y20:AA20"/>
    <mergeCell ref="AB20:AD20"/>
    <mergeCell ref="AB18:AD19"/>
    <mergeCell ref="G14:J16"/>
    <mergeCell ref="AE15:AE16"/>
    <mergeCell ref="G10:G11"/>
    <mergeCell ref="K17:P17"/>
    <mergeCell ref="AC17:AD17"/>
    <mergeCell ref="Q17:U17"/>
    <mergeCell ref="V17:X17"/>
    <mergeCell ref="G21:J24"/>
    <mergeCell ref="Q24:X24"/>
    <mergeCell ref="Q22:X23"/>
    <mergeCell ref="Y26:AA27"/>
    <mergeCell ref="K21:P21"/>
    <mergeCell ref="AC21:AD21"/>
    <mergeCell ref="Q21:U21"/>
    <mergeCell ref="V21:X21"/>
    <mergeCell ref="K25:P25"/>
    <mergeCell ref="AC25:AD25"/>
    <mergeCell ref="Q25:U25"/>
    <mergeCell ref="V25:X25"/>
    <mergeCell ref="L46:N46"/>
    <mergeCell ref="G31:J32"/>
    <mergeCell ref="Q32:X32"/>
    <mergeCell ref="Y32:AA32"/>
    <mergeCell ref="AB32:AD32"/>
    <mergeCell ref="Q30:X31"/>
    <mergeCell ref="Y30:AA31"/>
    <mergeCell ref="Y24:AA24"/>
    <mergeCell ref="AB24:AD24"/>
    <mergeCell ref="AE25:AE28"/>
    <mergeCell ref="AB30:AD31"/>
    <mergeCell ref="Q37:X38"/>
    <mergeCell ref="Y37:AA38"/>
    <mergeCell ref="AB37:AD38"/>
    <mergeCell ref="Q41:X41"/>
    <mergeCell ref="Q35:X35"/>
    <mergeCell ref="Y41:AA41"/>
    <mergeCell ref="AB34:AD34"/>
    <mergeCell ref="AB41:AD41"/>
    <mergeCell ref="Y35:AA35"/>
    <mergeCell ref="Q36:U36"/>
    <mergeCell ref="AC29:AD29"/>
    <mergeCell ref="AC33:AD33"/>
    <mergeCell ref="AC36:AD36"/>
    <mergeCell ref="AC40:AD40"/>
    <mergeCell ref="AE51:AE53"/>
    <mergeCell ref="AB51:AD53"/>
    <mergeCell ref="Y53:AA53"/>
    <mergeCell ref="Y42:AA42"/>
    <mergeCell ref="N51:S51"/>
    <mergeCell ref="T51:X51"/>
    <mergeCell ref="G44:G45"/>
    <mergeCell ref="N52:X53"/>
    <mergeCell ref="G48:G50"/>
    <mergeCell ref="H48:M48"/>
    <mergeCell ref="AE48:AG48"/>
    <mergeCell ref="AB48:AD50"/>
    <mergeCell ref="Y48:AA50"/>
    <mergeCell ref="N48:X50"/>
    <mergeCell ref="K49:M50"/>
    <mergeCell ref="H49:J50"/>
    <mergeCell ref="G51:G60"/>
    <mergeCell ref="AB54:AD56"/>
    <mergeCell ref="Q54:U54"/>
    <mergeCell ref="V54:X54"/>
    <mergeCell ref="O44:AG47"/>
    <mergeCell ref="H44:N44"/>
    <mergeCell ref="H45:N45"/>
    <mergeCell ref="H46:K46"/>
    <mergeCell ref="AB14:AD16"/>
    <mergeCell ref="Q14:AA16"/>
    <mergeCell ref="K14:P16"/>
    <mergeCell ref="N55:X56"/>
    <mergeCell ref="K54:M56"/>
    <mergeCell ref="Y52:AA52"/>
    <mergeCell ref="AB58:AD58"/>
    <mergeCell ref="K61:M64"/>
    <mergeCell ref="N58:X59"/>
    <mergeCell ref="N62:X63"/>
    <mergeCell ref="K57:M59"/>
    <mergeCell ref="AB26:AD27"/>
    <mergeCell ref="Q28:X28"/>
    <mergeCell ref="Y28:AA28"/>
    <mergeCell ref="AB28:AD28"/>
    <mergeCell ref="AB42:AD42"/>
    <mergeCell ref="Q39:X39"/>
    <mergeCell ref="Y39:AA39"/>
    <mergeCell ref="AB39:AD39"/>
    <mergeCell ref="K51:M53"/>
    <mergeCell ref="G43:AG43"/>
    <mergeCell ref="AE49:AE50"/>
    <mergeCell ref="AF49:AF50"/>
    <mergeCell ref="AG49:AG50"/>
    <mergeCell ref="K69:N70"/>
    <mergeCell ref="K73:N74"/>
    <mergeCell ref="P69:T71"/>
    <mergeCell ref="P72:T72"/>
    <mergeCell ref="Q26:X27"/>
    <mergeCell ref="Q57:U57"/>
    <mergeCell ref="V57:X57"/>
    <mergeCell ref="Z54:AA54"/>
    <mergeCell ref="H68:S68"/>
    <mergeCell ref="H53:J53"/>
    <mergeCell ref="H56:J56"/>
    <mergeCell ref="H57:I57"/>
    <mergeCell ref="H52:I52"/>
    <mergeCell ref="Y55:AA55"/>
    <mergeCell ref="Y56:AA56"/>
    <mergeCell ref="Q33:U33"/>
    <mergeCell ref="V33:X33"/>
    <mergeCell ref="O54:P54"/>
    <mergeCell ref="V36:X36"/>
    <mergeCell ref="Q40:U40"/>
    <mergeCell ref="V40:X40"/>
    <mergeCell ref="G25:J28"/>
    <mergeCell ref="Q29:U29"/>
    <mergeCell ref="V29:X29"/>
    <mergeCell ref="AE61:AE64"/>
    <mergeCell ref="H61:J61"/>
    <mergeCell ref="H62:I62"/>
    <mergeCell ref="H63:J63"/>
    <mergeCell ref="H64:I64"/>
    <mergeCell ref="G61:G64"/>
    <mergeCell ref="Z61:AA61"/>
    <mergeCell ref="AC57:AD57"/>
    <mergeCell ref="M66:AG67"/>
    <mergeCell ref="N61:S61"/>
    <mergeCell ref="T61:X61"/>
    <mergeCell ref="G66:G68"/>
    <mergeCell ref="Y62:AA62"/>
    <mergeCell ref="AB61:AD64"/>
    <mergeCell ref="O57:P57"/>
    <mergeCell ref="H58:J60"/>
    <mergeCell ref="Z57:AA57"/>
    <mergeCell ref="Y58:AA58"/>
    <mergeCell ref="K60:L60"/>
    <mergeCell ref="Q120:S122"/>
    <mergeCell ref="O120:P122"/>
    <mergeCell ref="U120:V122"/>
    <mergeCell ref="W120:Y122"/>
    <mergeCell ref="G99:I100"/>
    <mergeCell ref="G98:I98"/>
    <mergeCell ref="G103:I103"/>
    <mergeCell ref="P115:U117"/>
    <mergeCell ref="G72:I72"/>
    <mergeCell ref="G73:I74"/>
    <mergeCell ref="N119:Z119"/>
    <mergeCell ref="G107:V108"/>
    <mergeCell ref="W107:AG108"/>
    <mergeCell ref="G104:I105"/>
    <mergeCell ref="G101:I102"/>
    <mergeCell ref="P110:U111"/>
    <mergeCell ref="P112:U113"/>
    <mergeCell ref="AC113:AE113"/>
    <mergeCell ref="X112:Y112"/>
    <mergeCell ref="V112:W112"/>
    <mergeCell ref="H109:AF109"/>
    <mergeCell ref="G88:I89"/>
    <mergeCell ref="W80:AG81"/>
    <mergeCell ref="M79:N79"/>
    <mergeCell ref="M84:N84"/>
    <mergeCell ref="K81:N82"/>
    <mergeCell ref="G87:I87"/>
    <mergeCell ref="AC114:AE114"/>
    <mergeCell ref="X115:Y115"/>
    <mergeCell ref="H112:N113"/>
    <mergeCell ref="J91:N91"/>
    <mergeCell ref="J95:N95"/>
    <mergeCell ref="S74:AA75"/>
    <mergeCell ref="L76:O76"/>
    <mergeCell ref="R78:U78"/>
    <mergeCell ref="Q81:T81"/>
    <mergeCell ref="K78:O78"/>
    <mergeCell ref="K80:O80"/>
    <mergeCell ref="S80:U80"/>
    <mergeCell ref="Y87:AG87"/>
    <mergeCell ref="AM56:AS56"/>
    <mergeCell ref="L40:M40"/>
    <mergeCell ref="N40:P40"/>
    <mergeCell ref="N33:P33"/>
    <mergeCell ref="N29:P29"/>
    <mergeCell ref="N36:P36"/>
    <mergeCell ref="Q34:X34"/>
    <mergeCell ref="Y34:AA34"/>
    <mergeCell ref="G13:N13"/>
    <mergeCell ref="G47:N47"/>
    <mergeCell ref="L33:M33"/>
    <mergeCell ref="L36:M36"/>
    <mergeCell ref="G37:J38"/>
    <mergeCell ref="G34:J34"/>
    <mergeCell ref="G40:J40"/>
    <mergeCell ref="G41:J41"/>
    <mergeCell ref="G42:J42"/>
    <mergeCell ref="G35:J35"/>
    <mergeCell ref="G36:J36"/>
    <mergeCell ref="G39:J39"/>
    <mergeCell ref="Q18:X19"/>
    <mergeCell ref="Y18:AA19"/>
    <mergeCell ref="Z51:AA51"/>
    <mergeCell ref="H51:J51"/>
  </mergeCells>
  <phoneticPr fontId="2"/>
  <dataValidations count="2">
    <dataValidation type="list" allowBlank="1" showInputMessage="1" showErrorMessage="1" sqref="V7" xr:uid="{E18332CC-EA31-46A1-ACC5-B16936AA4078}">
      <formula1>"都道府県,都,道,府,県"</formula1>
    </dataValidation>
    <dataValidation type="list" allowBlank="1" showInputMessage="1" showErrorMessage="1" sqref="AE7" xr:uid="{09B9BE72-5243-4C35-9544-ADA47757C040}">
      <formula1>"市区町村,市,区,町,村"</formula1>
    </dataValidation>
  </dataValidations>
  <pageMargins left="0.70866141732283472" right="0.31496062992125984" top="0.55118110236220474" bottom="0.15748031496062992" header="0.31496062992125984" footer="0.31496062992125984"/>
  <pageSetup paperSize="9" scale="93" orientation="portrait" r:id="rId1"/>
  <rowBreaks count="2" manualBreakCount="2">
    <brk id="43" min="6" max="32" man="1"/>
    <brk id="85" min="6" max="32" man="1"/>
  </rowBreaks>
  <colBreaks count="2" manualBreakCount="2">
    <brk id="6" min="43" max="84" man="1"/>
    <brk id="6" min="85" max="126" man="1"/>
  </col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print="0" autoFill="0" autoLine="0" autoPict="0">
                <anchor moveWithCells="1">
                  <from>
                    <xdr:col>10</xdr:col>
                    <xdr:colOff>19050</xdr:colOff>
                    <xdr:row>16</xdr:row>
                    <xdr:rowOff>180975</xdr:rowOff>
                  </from>
                  <to>
                    <xdr:col>11</xdr:col>
                    <xdr:colOff>47625</xdr:colOff>
                    <xdr:row>18</xdr:row>
                    <xdr:rowOff>28575</xdr:rowOff>
                  </to>
                </anchor>
              </controlPr>
            </control>
          </mc:Choice>
        </mc:AlternateContent>
        <mc:AlternateContent xmlns:mc="http://schemas.openxmlformats.org/markup-compatibility/2006">
          <mc:Choice Requires="x14">
            <control shapeId="2052" r:id="rId5" name="Check Box 4">
              <controlPr defaultSize="0" print="0" autoFill="0" autoLine="0" autoPict="0">
                <anchor moveWithCells="1">
                  <from>
                    <xdr:col>10</xdr:col>
                    <xdr:colOff>19050</xdr:colOff>
                    <xdr:row>17</xdr:row>
                    <xdr:rowOff>180975</xdr:rowOff>
                  </from>
                  <to>
                    <xdr:col>11</xdr:col>
                    <xdr:colOff>47625</xdr:colOff>
                    <xdr:row>19</xdr:row>
                    <xdr:rowOff>28575</xdr:rowOff>
                  </to>
                </anchor>
              </controlPr>
            </control>
          </mc:Choice>
        </mc:AlternateContent>
        <mc:AlternateContent xmlns:mc="http://schemas.openxmlformats.org/markup-compatibility/2006">
          <mc:Choice Requires="x14">
            <control shapeId="2054" r:id="rId6" name="Check Box 6">
              <controlPr defaultSize="0" print="0" autoFill="0" autoLine="0" autoPict="0">
                <anchor moveWithCells="1">
                  <from>
                    <xdr:col>10</xdr:col>
                    <xdr:colOff>19050</xdr:colOff>
                    <xdr:row>18</xdr:row>
                    <xdr:rowOff>171450</xdr:rowOff>
                  </from>
                  <to>
                    <xdr:col>11</xdr:col>
                    <xdr:colOff>47625</xdr:colOff>
                    <xdr:row>20</xdr:row>
                    <xdr:rowOff>19050</xdr:rowOff>
                  </to>
                </anchor>
              </controlPr>
            </control>
          </mc:Choice>
        </mc:AlternateContent>
        <mc:AlternateContent xmlns:mc="http://schemas.openxmlformats.org/markup-compatibility/2006">
          <mc:Choice Requires="x14">
            <control shapeId="2055" r:id="rId7" name="Check Box 7">
              <controlPr defaultSize="0" print="0" autoFill="0" autoLine="0" autoPict="0">
                <anchor moveWithCells="1">
                  <from>
                    <xdr:col>10</xdr:col>
                    <xdr:colOff>19050</xdr:colOff>
                    <xdr:row>20</xdr:row>
                    <xdr:rowOff>180975</xdr:rowOff>
                  </from>
                  <to>
                    <xdr:col>11</xdr:col>
                    <xdr:colOff>47625</xdr:colOff>
                    <xdr:row>22</xdr:row>
                    <xdr:rowOff>28575</xdr:rowOff>
                  </to>
                </anchor>
              </controlPr>
            </control>
          </mc:Choice>
        </mc:AlternateContent>
        <mc:AlternateContent xmlns:mc="http://schemas.openxmlformats.org/markup-compatibility/2006">
          <mc:Choice Requires="x14">
            <control shapeId="2056" r:id="rId8" name="Check Box 8">
              <controlPr defaultSize="0" print="0" autoFill="0" autoLine="0" autoPict="0">
                <anchor moveWithCells="1">
                  <from>
                    <xdr:col>10</xdr:col>
                    <xdr:colOff>19050</xdr:colOff>
                    <xdr:row>21</xdr:row>
                    <xdr:rowOff>180975</xdr:rowOff>
                  </from>
                  <to>
                    <xdr:col>11</xdr:col>
                    <xdr:colOff>47625</xdr:colOff>
                    <xdr:row>23</xdr:row>
                    <xdr:rowOff>28575</xdr:rowOff>
                  </to>
                </anchor>
              </controlPr>
            </control>
          </mc:Choice>
        </mc:AlternateContent>
        <mc:AlternateContent xmlns:mc="http://schemas.openxmlformats.org/markup-compatibility/2006">
          <mc:Choice Requires="x14">
            <control shapeId="2057" r:id="rId9" name="Check Box 9">
              <controlPr defaultSize="0" print="0" autoFill="0" autoLine="0" autoPict="0">
                <anchor moveWithCells="1">
                  <from>
                    <xdr:col>10</xdr:col>
                    <xdr:colOff>19050</xdr:colOff>
                    <xdr:row>22</xdr:row>
                    <xdr:rowOff>180975</xdr:rowOff>
                  </from>
                  <to>
                    <xdr:col>11</xdr:col>
                    <xdr:colOff>47625</xdr:colOff>
                    <xdr:row>24</xdr:row>
                    <xdr:rowOff>28575</xdr:rowOff>
                  </to>
                </anchor>
              </controlPr>
            </control>
          </mc:Choice>
        </mc:AlternateContent>
        <mc:AlternateContent xmlns:mc="http://schemas.openxmlformats.org/markup-compatibility/2006">
          <mc:Choice Requires="x14">
            <control shapeId="2058" r:id="rId10" name="Check Box 10">
              <controlPr defaultSize="0" print="0" autoFill="0" autoLine="0" autoPict="0">
                <anchor moveWithCells="1">
                  <from>
                    <xdr:col>10</xdr:col>
                    <xdr:colOff>19050</xdr:colOff>
                    <xdr:row>24</xdr:row>
                    <xdr:rowOff>190500</xdr:rowOff>
                  </from>
                  <to>
                    <xdr:col>11</xdr:col>
                    <xdr:colOff>47625</xdr:colOff>
                    <xdr:row>26</xdr:row>
                    <xdr:rowOff>38100</xdr:rowOff>
                  </to>
                </anchor>
              </controlPr>
            </control>
          </mc:Choice>
        </mc:AlternateContent>
        <mc:AlternateContent xmlns:mc="http://schemas.openxmlformats.org/markup-compatibility/2006">
          <mc:Choice Requires="x14">
            <control shapeId="2059" r:id="rId11" name="Check Box 11">
              <controlPr defaultSize="0" print="0" autoFill="0" autoLine="0" autoPict="0">
                <anchor moveWithCells="1">
                  <from>
                    <xdr:col>10</xdr:col>
                    <xdr:colOff>19050</xdr:colOff>
                    <xdr:row>25</xdr:row>
                    <xdr:rowOff>190500</xdr:rowOff>
                  </from>
                  <to>
                    <xdr:col>11</xdr:col>
                    <xdr:colOff>47625</xdr:colOff>
                    <xdr:row>27</xdr:row>
                    <xdr:rowOff>28575</xdr:rowOff>
                  </to>
                </anchor>
              </controlPr>
            </control>
          </mc:Choice>
        </mc:AlternateContent>
        <mc:AlternateContent xmlns:mc="http://schemas.openxmlformats.org/markup-compatibility/2006">
          <mc:Choice Requires="x14">
            <control shapeId="2062" r:id="rId12" name="Check Box 14">
              <controlPr defaultSize="0" print="0" autoFill="0" autoLine="0" autoPict="0">
                <anchor moveWithCells="1">
                  <from>
                    <xdr:col>10</xdr:col>
                    <xdr:colOff>19050</xdr:colOff>
                    <xdr:row>29</xdr:row>
                    <xdr:rowOff>180975</xdr:rowOff>
                  </from>
                  <to>
                    <xdr:col>11</xdr:col>
                    <xdr:colOff>47625</xdr:colOff>
                    <xdr:row>31</xdr:row>
                    <xdr:rowOff>28575</xdr:rowOff>
                  </to>
                </anchor>
              </controlPr>
            </control>
          </mc:Choice>
        </mc:AlternateContent>
        <mc:AlternateContent xmlns:mc="http://schemas.openxmlformats.org/markup-compatibility/2006">
          <mc:Choice Requires="x14">
            <control shapeId="2068" r:id="rId13" name="Check Box 20">
              <controlPr defaultSize="0" print="0" autoFill="0" autoLine="0" autoPict="0">
                <anchor moveWithCells="1">
                  <from>
                    <xdr:col>10</xdr:col>
                    <xdr:colOff>19050</xdr:colOff>
                    <xdr:row>36</xdr:row>
                    <xdr:rowOff>180975</xdr:rowOff>
                  </from>
                  <to>
                    <xdr:col>11</xdr:col>
                    <xdr:colOff>47625</xdr:colOff>
                    <xdr:row>38</xdr:row>
                    <xdr:rowOff>28575</xdr:rowOff>
                  </to>
                </anchor>
              </controlPr>
            </control>
          </mc:Choice>
        </mc:AlternateContent>
        <mc:AlternateContent xmlns:mc="http://schemas.openxmlformats.org/markup-compatibility/2006">
          <mc:Choice Requires="x14">
            <control shapeId="2071" r:id="rId14" name="Check Box 23">
              <controlPr defaultSize="0" print="0" autoFill="0" autoLine="0" autoPict="0">
                <anchor moveWithCells="1">
                  <from>
                    <xdr:col>10</xdr:col>
                    <xdr:colOff>19050</xdr:colOff>
                    <xdr:row>40</xdr:row>
                    <xdr:rowOff>190500</xdr:rowOff>
                  </from>
                  <to>
                    <xdr:col>11</xdr:col>
                    <xdr:colOff>47625</xdr:colOff>
                    <xdr:row>42</xdr:row>
                    <xdr:rowOff>38100</xdr:rowOff>
                  </to>
                </anchor>
              </controlPr>
            </control>
          </mc:Choice>
        </mc:AlternateContent>
        <mc:AlternateContent xmlns:mc="http://schemas.openxmlformats.org/markup-compatibility/2006">
          <mc:Choice Requires="x14">
            <control shapeId="6" r:id="rId15" name="Option Button 25">
              <controlPr defaultSize="0" print="0" autoFill="0" autoLine="0" autoPict="0" altText="">
                <anchor moveWithCells="1">
                  <from>
                    <xdr:col>18</xdr:col>
                    <xdr:colOff>38100</xdr:colOff>
                    <xdr:row>4</xdr:row>
                    <xdr:rowOff>76200</xdr:rowOff>
                  </from>
                  <to>
                    <xdr:col>19</xdr:col>
                    <xdr:colOff>95250</xdr:colOff>
                    <xdr:row>5</xdr:row>
                    <xdr:rowOff>142875</xdr:rowOff>
                  </to>
                </anchor>
              </controlPr>
            </control>
          </mc:Choice>
        </mc:AlternateContent>
        <mc:AlternateContent xmlns:mc="http://schemas.openxmlformats.org/markup-compatibility/2006">
          <mc:Choice Requires="x14">
            <control shapeId="2074" r:id="rId16" name="Option Button 26">
              <controlPr defaultSize="0" print="0" autoFill="0" autoLine="0" autoPict="0" altText="">
                <anchor moveWithCells="1">
                  <from>
                    <xdr:col>26</xdr:col>
                    <xdr:colOff>38100</xdr:colOff>
                    <xdr:row>4</xdr:row>
                    <xdr:rowOff>76200</xdr:rowOff>
                  </from>
                  <to>
                    <xdr:col>27</xdr:col>
                    <xdr:colOff>95250</xdr:colOff>
                    <xdr:row>5</xdr:row>
                    <xdr:rowOff>142875</xdr:rowOff>
                  </to>
                </anchor>
              </controlPr>
            </control>
          </mc:Choice>
        </mc:AlternateContent>
        <mc:AlternateContent xmlns:mc="http://schemas.openxmlformats.org/markup-compatibility/2006">
          <mc:Choice Requires="x14">
            <control shapeId="2087" r:id="rId17" name="Check Box 39">
              <controlPr defaultSize="0" print="0" autoFill="0" autoLine="0" autoPict="0">
                <anchor moveWithCells="1">
                  <from>
                    <xdr:col>21</xdr:col>
                    <xdr:colOff>19050</xdr:colOff>
                    <xdr:row>67</xdr:row>
                    <xdr:rowOff>114300</xdr:rowOff>
                  </from>
                  <to>
                    <xdr:col>22</xdr:col>
                    <xdr:colOff>47625</xdr:colOff>
                    <xdr:row>69</xdr:row>
                    <xdr:rowOff>38100</xdr:rowOff>
                  </to>
                </anchor>
              </controlPr>
            </control>
          </mc:Choice>
        </mc:AlternateContent>
        <mc:AlternateContent xmlns:mc="http://schemas.openxmlformats.org/markup-compatibility/2006">
          <mc:Choice Requires="x14">
            <control shapeId="2088" r:id="rId18" name="Check Box 40">
              <controlPr defaultSize="0" print="0" autoFill="0" autoLine="0" autoPict="0">
                <anchor moveWithCells="1">
                  <from>
                    <xdr:col>21</xdr:col>
                    <xdr:colOff>19050</xdr:colOff>
                    <xdr:row>68</xdr:row>
                    <xdr:rowOff>209550</xdr:rowOff>
                  </from>
                  <to>
                    <xdr:col>22</xdr:col>
                    <xdr:colOff>47625</xdr:colOff>
                    <xdr:row>70</xdr:row>
                    <xdr:rowOff>19050</xdr:rowOff>
                  </to>
                </anchor>
              </controlPr>
            </control>
          </mc:Choice>
        </mc:AlternateContent>
        <mc:AlternateContent xmlns:mc="http://schemas.openxmlformats.org/markup-compatibility/2006">
          <mc:Choice Requires="x14">
            <control shapeId="2089" r:id="rId19" name="Check Box 41">
              <controlPr defaultSize="0" print="0" autoFill="0" autoLine="0" autoPict="0">
                <anchor moveWithCells="1">
                  <from>
                    <xdr:col>21</xdr:col>
                    <xdr:colOff>19050</xdr:colOff>
                    <xdr:row>69</xdr:row>
                    <xdr:rowOff>219075</xdr:rowOff>
                  </from>
                  <to>
                    <xdr:col>22</xdr:col>
                    <xdr:colOff>47625</xdr:colOff>
                    <xdr:row>71</xdr:row>
                    <xdr:rowOff>19050</xdr:rowOff>
                  </to>
                </anchor>
              </controlPr>
            </control>
          </mc:Choice>
        </mc:AlternateContent>
        <mc:AlternateContent xmlns:mc="http://schemas.openxmlformats.org/markup-compatibility/2006">
          <mc:Choice Requires="x14">
            <control shapeId="2090" r:id="rId20" name="Check Box 42">
              <controlPr defaultSize="0" print="0" autoFill="0" autoLine="0" autoPict="0">
                <anchor moveWithCells="1">
                  <from>
                    <xdr:col>21</xdr:col>
                    <xdr:colOff>19050</xdr:colOff>
                    <xdr:row>70</xdr:row>
                    <xdr:rowOff>200025</xdr:rowOff>
                  </from>
                  <to>
                    <xdr:col>22</xdr:col>
                    <xdr:colOff>47625</xdr:colOff>
                    <xdr:row>72</xdr:row>
                    <xdr:rowOff>9525</xdr:rowOff>
                  </to>
                </anchor>
              </controlPr>
            </control>
          </mc:Choice>
        </mc:AlternateContent>
        <mc:AlternateContent xmlns:mc="http://schemas.openxmlformats.org/markup-compatibility/2006">
          <mc:Choice Requires="x14">
            <control shapeId="2092" r:id="rId21" name="Check Box 44">
              <controlPr defaultSize="0" print="0" autoFill="0" autoLine="0" autoPict="0">
                <anchor moveWithCells="1">
                  <from>
                    <xdr:col>15</xdr:col>
                    <xdr:colOff>19050</xdr:colOff>
                    <xdr:row>74</xdr:row>
                    <xdr:rowOff>209550</xdr:rowOff>
                  </from>
                  <to>
                    <xdr:col>16</xdr:col>
                    <xdr:colOff>47625</xdr:colOff>
                    <xdr:row>76</xdr:row>
                    <xdr:rowOff>38100</xdr:rowOff>
                  </to>
                </anchor>
              </controlPr>
            </control>
          </mc:Choice>
        </mc:AlternateContent>
        <mc:AlternateContent xmlns:mc="http://schemas.openxmlformats.org/markup-compatibility/2006">
          <mc:Choice Requires="x14">
            <control shapeId="2093" r:id="rId22" name="Check Box 45">
              <controlPr defaultSize="0" print="0" autoFill="0" autoLine="0" autoPict="0">
                <anchor moveWithCells="1">
                  <from>
                    <xdr:col>16</xdr:col>
                    <xdr:colOff>19050</xdr:colOff>
                    <xdr:row>74</xdr:row>
                    <xdr:rowOff>209550</xdr:rowOff>
                  </from>
                  <to>
                    <xdr:col>17</xdr:col>
                    <xdr:colOff>47625</xdr:colOff>
                    <xdr:row>76</xdr:row>
                    <xdr:rowOff>38100</xdr:rowOff>
                  </to>
                </anchor>
              </controlPr>
            </control>
          </mc:Choice>
        </mc:AlternateContent>
        <mc:AlternateContent xmlns:mc="http://schemas.openxmlformats.org/markup-compatibility/2006">
          <mc:Choice Requires="x14">
            <control shapeId="2094" r:id="rId23" name="Check Box 46">
              <controlPr defaultSize="0" print="0" autoFill="0" autoLine="0" autoPict="0">
                <anchor moveWithCells="1">
                  <from>
                    <xdr:col>21</xdr:col>
                    <xdr:colOff>19050</xdr:colOff>
                    <xdr:row>76</xdr:row>
                    <xdr:rowOff>209550</xdr:rowOff>
                  </from>
                  <to>
                    <xdr:col>22</xdr:col>
                    <xdr:colOff>47625</xdr:colOff>
                    <xdr:row>78</xdr:row>
                    <xdr:rowOff>38100</xdr:rowOff>
                  </to>
                </anchor>
              </controlPr>
            </control>
          </mc:Choice>
        </mc:AlternateContent>
        <mc:AlternateContent xmlns:mc="http://schemas.openxmlformats.org/markup-compatibility/2006">
          <mc:Choice Requires="x14">
            <control shapeId="2095" r:id="rId24" name="Check Box 47">
              <controlPr defaultSize="0" print="0" autoFill="0" autoLine="0" autoPict="0">
                <anchor moveWithCells="1">
                  <from>
                    <xdr:col>21</xdr:col>
                    <xdr:colOff>19050</xdr:colOff>
                    <xdr:row>77</xdr:row>
                    <xdr:rowOff>200025</xdr:rowOff>
                  </from>
                  <to>
                    <xdr:col>22</xdr:col>
                    <xdr:colOff>47625</xdr:colOff>
                    <xdr:row>79</xdr:row>
                    <xdr:rowOff>28575</xdr:rowOff>
                  </to>
                </anchor>
              </controlPr>
            </control>
          </mc:Choice>
        </mc:AlternateContent>
        <mc:AlternateContent xmlns:mc="http://schemas.openxmlformats.org/markup-compatibility/2006">
          <mc:Choice Requires="x14">
            <control shapeId="2096" r:id="rId25" name="Check Box 48">
              <controlPr defaultSize="0" print="0" autoFill="0" autoLine="0" autoPict="0">
                <anchor moveWithCells="1">
                  <from>
                    <xdr:col>21</xdr:col>
                    <xdr:colOff>19050</xdr:colOff>
                    <xdr:row>78</xdr:row>
                    <xdr:rowOff>190500</xdr:rowOff>
                  </from>
                  <to>
                    <xdr:col>22</xdr:col>
                    <xdr:colOff>47625</xdr:colOff>
                    <xdr:row>80</xdr:row>
                    <xdr:rowOff>19050</xdr:rowOff>
                  </to>
                </anchor>
              </controlPr>
            </control>
          </mc:Choice>
        </mc:AlternateContent>
        <mc:AlternateContent xmlns:mc="http://schemas.openxmlformats.org/markup-compatibility/2006">
          <mc:Choice Requires="x14">
            <control shapeId="2111" r:id="rId26" name="Option Button 63">
              <controlPr defaultSize="0" print="0" autoFill="0" autoLine="0" autoPict="0">
                <anchor moveWithCells="1">
                  <from>
                    <xdr:col>9</xdr:col>
                    <xdr:colOff>19050</xdr:colOff>
                    <xdr:row>85</xdr:row>
                    <xdr:rowOff>190500</xdr:rowOff>
                  </from>
                  <to>
                    <xdr:col>10</xdr:col>
                    <xdr:colOff>47625</xdr:colOff>
                    <xdr:row>87</xdr:row>
                    <xdr:rowOff>38100</xdr:rowOff>
                  </to>
                </anchor>
              </controlPr>
            </control>
          </mc:Choice>
        </mc:AlternateContent>
        <mc:AlternateContent xmlns:mc="http://schemas.openxmlformats.org/markup-compatibility/2006">
          <mc:Choice Requires="x14">
            <control shapeId="2112" r:id="rId27" name="Option Button 64">
              <controlPr defaultSize="0" print="0" autoFill="0" autoLine="0" autoPict="0">
                <anchor moveWithCells="1">
                  <from>
                    <xdr:col>9</xdr:col>
                    <xdr:colOff>19050</xdr:colOff>
                    <xdr:row>91</xdr:row>
                    <xdr:rowOff>180975</xdr:rowOff>
                  </from>
                  <to>
                    <xdr:col>10</xdr:col>
                    <xdr:colOff>66675</xdr:colOff>
                    <xdr:row>93</xdr:row>
                    <xdr:rowOff>28575</xdr:rowOff>
                  </to>
                </anchor>
              </controlPr>
            </control>
          </mc:Choice>
        </mc:AlternateContent>
        <mc:AlternateContent xmlns:mc="http://schemas.openxmlformats.org/markup-compatibility/2006">
          <mc:Choice Requires="x14">
            <control shapeId="2113" r:id="rId28" name="Check Box 65">
              <controlPr defaultSize="0" print="0" autoFill="0" autoLine="0" autoPict="0">
                <anchor moveWithCells="1">
                  <from>
                    <xdr:col>14</xdr:col>
                    <xdr:colOff>28575</xdr:colOff>
                    <xdr:row>85</xdr:row>
                    <xdr:rowOff>200025</xdr:rowOff>
                  </from>
                  <to>
                    <xdr:col>15</xdr:col>
                    <xdr:colOff>57150</xdr:colOff>
                    <xdr:row>87</xdr:row>
                    <xdr:rowOff>28575</xdr:rowOff>
                  </to>
                </anchor>
              </controlPr>
            </control>
          </mc:Choice>
        </mc:AlternateContent>
        <mc:AlternateContent xmlns:mc="http://schemas.openxmlformats.org/markup-compatibility/2006">
          <mc:Choice Requires="x14">
            <control shapeId="2114" r:id="rId29" name="Check Box 66">
              <controlPr defaultSize="0" print="0" autoFill="0" autoLine="0" autoPict="0">
                <anchor moveWithCells="1">
                  <from>
                    <xdr:col>14</xdr:col>
                    <xdr:colOff>19050</xdr:colOff>
                    <xdr:row>88</xdr:row>
                    <xdr:rowOff>209550</xdr:rowOff>
                  </from>
                  <to>
                    <xdr:col>15</xdr:col>
                    <xdr:colOff>47625</xdr:colOff>
                    <xdr:row>90</xdr:row>
                    <xdr:rowOff>38100</xdr:rowOff>
                  </to>
                </anchor>
              </controlPr>
            </control>
          </mc:Choice>
        </mc:AlternateContent>
        <mc:AlternateContent xmlns:mc="http://schemas.openxmlformats.org/markup-compatibility/2006">
          <mc:Choice Requires="x14">
            <control shapeId="2115" r:id="rId30" name="Check Box 67">
              <controlPr defaultSize="0" print="0" autoFill="0" autoLine="0" autoPict="0">
                <anchor moveWithCells="1">
                  <from>
                    <xdr:col>14</xdr:col>
                    <xdr:colOff>19050</xdr:colOff>
                    <xdr:row>89</xdr:row>
                    <xdr:rowOff>190500</xdr:rowOff>
                  </from>
                  <to>
                    <xdr:col>15</xdr:col>
                    <xdr:colOff>47625</xdr:colOff>
                    <xdr:row>91</xdr:row>
                    <xdr:rowOff>19050</xdr:rowOff>
                  </to>
                </anchor>
              </controlPr>
            </control>
          </mc:Choice>
        </mc:AlternateContent>
        <mc:AlternateContent xmlns:mc="http://schemas.openxmlformats.org/markup-compatibility/2006">
          <mc:Choice Requires="x14">
            <control shapeId="2116" r:id="rId31" name="Check Box 68">
              <controlPr defaultSize="0" print="0" autoFill="0" autoLine="0" autoPict="0">
                <anchor moveWithCells="1">
                  <from>
                    <xdr:col>14</xdr:col>
                    <xdr:colOff>19050</xdr:colOff>
                    <xdr:row>91</xdr:row>
                    <xdr:rowOff>190500</xdr:rowOff>
                  </from>
                  <to>
                    <xdr:col>15</xdr:col>
                    <xdr:colOff>47625</xdr:colOff>
                    <xdr:row>93</xdr:row>
                    <xdr:rowOff>19050</xdr:rowOff>
                  </to>
                </anchor>
              </controlPr>
            </control>
          </mc:Choice>
        </mc:AlternateContent>
        <mc:AlternateContent xmlns:mc="http://schemas.openxmlformats.org/markup-compatibility/2006">
          <mc:Choice Requires="x14">
            <control shapeId="2117" r:id="rId32" name="Check Box 69">
              <controlPr defaultSize="0" print="0" autoFill="0" autoLine="0" autoPict="0">
                <anchor moveWithCells="1">
                  <from>
                    <xdr:col>14</xdr:col>
                    <xdr:colOff>28575</xdr:colOff>
                    <xdr:row>93</xdr:row>
                    <xdr:rowOff>200025</xdr:rowOff>
                  </from>
                  <to>
                    <xdr:col>15</xdr:col>
                    <xdr:colOff>57150</xdr:colOff>
                    <xdr:row>95</xdr:row>
                    <xdr:rowOff>19050</xdr:rowOff>
                  </to>
                </anchor>
              </controlPr>
            </control>
          </mc:Choice>
        </mc:AlternateContent>
        <mc:AlternateContent xmlns:mc="http://schemas.openxmlformats.org/markup-compatibility/2006">
          <mc:Choice Requires="x14">
            <control shapeId="2121" r:id="rId33" name="Check Box 73">
              <controlPr defaultSize="0" print="0" autoFill="0" autoLine="0" autoPict="0">
                <anchor moveWithCells="1">
                  <from>
                    <xdr:col>9</xdr:col>
                    <xdr:colOff>19050</xdr:colOff>
                    <xdr:row>101</xdr:row>
                    <xdr:rowOff>200025</xdr:rowOff>
                  </from>
                  <to>
                    <xdr:col>10</xdr:col>
                    <xdr:colOff>47625</xdr:colOff>
                    <xdr:row>103</xdr:row>
                    <xdr:rowOff>9525</xdr:rowOff>
                  </to>
                </anchor>
              </controlPr>
            </control>
          </mc:Choice>
        </mc:AlternateContent>
        <mc:AlternateContent xmlns:mc="http://schemas.openxmlformats.org/markup-compatibility/2006">
          <mc:Choice Requires="x14">
            <control shapeId="2122" r:id="rId34" name="Group Box 74">
              <controlPr defaultSize="0" print="0" autoFill="0" autoPict="0">
                <anchor moveWithCells="1">
                  <from>
                    <xdr:col>8</xdr:col>
                    <xdr:colOff>228600</xdr:colOff>
                    <xdr:row>95</xdr:row>
                    <xdr:rowOff>9525</xdr:rowOff>
                  </from>
                  <to>
                    <xdr:col>33</xdr:col>
                    <xdr:colOff>9525</xdr:colOff>
                    <xdr:row>101</xdr:row>
                    <xdr:rowOff>238125</xdr:rowOff>
                  </to>
                </anchor>
              </controlPr>
            </control>
          </mc:Choice>
        </mc:AlternateContent>
        <mc:AlternateContent xmlns:mc="http://schemas.openxmlformats.org/markup-compatibility/2006">
          <mc:Choice Requires="x14">
            <control shapeId="2123" r:id="rId35" name="Option Button 75">
              <controlPr defaultSize="0" print="0" autoFill="0" autoLine="0" autoPict="0">
                <anchor moveWithCells="1">
                  <from>
                    <xdr:col>9</xdr:col>
                    <xdr:colOff>19050</xdr:colOff>
                    <xdr:row>95</xdr:row>
                    <xdr:rowOff>219075</xdr:rowOff>
                  </from>
                  <to>
                    <xdr:col>10</xdr:col>
                    <xdr:colOff>95250</xdr:colOff>
                    <xdr:row>97</xdr:row>
                    <xdr:rowOff>0</xdr:rowOff>
                  </to>
                </anchor>
              </controlPr>
            </control>
          </mc:Choice>
        </mc:AlternateContent>
        <mc:AlternateContent xmlns:mc="http://schemas.openxmlformats.org/markup-compatibility/2006">
          <mc:Choice Requires="x14">
            <control shapeId="2124" r:id="rId36" name="Option Button 76">
              <controlPr defaultSize="0" print="0" autoFill="0" autoLine="0" autoPict="0">
                <anchor moveWithCells="1">
                  <from>
                    <xdr:col>9</xdr:col>
                    <xdr:colOff>19050</xdr:colOff>
                    <xdr:row>96</xdr:row>
                    <xdr:rowOff>219075</xdr:rowOff>
                  </from>
                  <to>
                    <xdr:col>10</xdr:col>
                    <xdr:colOff>95250</xdr:colOff>
                    <xdr:row>98</xdr:row>
                    <xdr:rowOff>0</xdr:rowOff>
                  </to>
                </anchor>
              </controlPr>
            </control>
          </mc:Choice>
        </mc:AlternateContent>
        <mc:AlternateContent xmlns:mc="http://schemas.openxmlformats.org/markup-compatibility/2006">
          <mc:Choice Requires="x14">
            <control shapeId="2125" r:id="rId37" name="Option Button 77">
              <controlPr defaultSize="0" print="0" autoFill="0" autoLine="0" autoPict="0">
                <anchor moveWithCells="1">
                  <from>
                    <xdr:col>9</xdr:col>
                    <xdr:colOff>19050</xdr:colOff>
                    <xdr:row>97</xdr:row>
                    <xdr:rowOff>219075</xdr:rowOff>
                  </from>
                  <to>
                    <xdr:col>10</xdr:col>
                    <xdr:colOff>95250</xdr:colOff>
                    <xdr:row>99</xdr:row>
                    <xdr:rowOff>0</xdr:rowOff>
                  </to>
                </anchor>
              </controlPr>
            </control>
          </mc:Choice>
        </mc:AlternateContent>
        <mc:AlternateContent xmlns:mc="http://schemas.openxmlformats.org/markup-compatibility/2006">
          <mc:Choice Requires="x14">
            <control shapeId="2110" r:id="rId38" name="Group Box 62">
              <controlPr defaultSize="0" print="0" autoFill="0" autoPict="0">
                <anchor moveWithCells="1">
                  <from>
                    <xdr:col>6</xdr:col>
                    <xdr:colOff>0</xdr:colOff>
                    <xdr:row>85</xdr:row>
                    <xdr:rowOff>9525</xdr:rowOff>
                  </from>
                  <to>
                    <xdr:col>33</xdr:col>
                    <xdr:colOff>19050</xdr:colOff>
                    <xdr:row>95</xdr:row>
                    <xdr:rowOff>9525</xdr:rowOff>
                  </to>
                </anchor>
              </controlPr>
            </control>
          </mc:Choice>
        </mc:AlternateContent>
        <mc:AlternateContent xmlns:mc="http://schemas.openxmlformats.org/markup-compatibility/2006">
          <mc:Choice Requires="x14">
            <control shapeId="2127" r:id="rId39" name="Check Box 79">
              <controlPr defaultSize="0" print="0" autoFill="0" autoLine="0" autoPict="0">
                <anchor moveWithCells="1">
                  <from>
                    <xdr:col>15</xdr:col>
                    <xdr:colOff>19050</xdr:colOff>
                    <xdr:row>80</xdr:row>
                    <xdr:rowOff>200025</xdr:rowOff>
                  </from>
                  <to>
                    <xdr:col>16</xdr:col>
                    <xdr:colOff>47625</xdr:colOff>
                    <xdr:row>82</xdr:row>
                    <xdr:rowOff>28575</xdr:rowOff>
                  </to>
                </anchor>
              </controlPr>
            </control>
          </mc:Choice>
        </mc:AlternateContent>
        <mc:AlternateContent xmlns:mc="http://schemas.openxmlformats.org/markup-compatibility/2006">
          <mc:Choice Requires="x14">
            <control shapeId="2130" r:id="rId40" name="Check Box 82">
              <controlPr defaultSize="0" print="0" autoFill="0" autoLine="0" autoPict="0">
                <anchor moveWithCells="1">
                  <from>
                    <xdr:col>14</xdr:col>
                    <xdr:colOff>28575</xdr:colOff>
                    <xdr:row>86</xdr:row>
                    <xdr:rowOff>200025</xdr:rowOff>
                  </from>
                  <to>
                    <xdr:col>15</xdr:col>
                    <xdr:colOff>57150</xdr:colOff>
                    <xdr:row>88</xdr:row>
                    <xdr:rowOff>28575</xdr:rowOff>
                  </to>
                </anchor>
              </controlPr>
            </control>
          </mc:Choice>
        </mc:AlternateContent>
        <mc:AlternateContent xmlns:mc="http://schemas.openxmlformats.org/markup-compatibility/2006">
          <mc:Choice Requires="x14">
            <control shapeId="2108" r:id="rId41" name="Group Box 60">
              <controlPr defaultSize="0" print="0" autoFill="0" autoPict="0">
                <anchor moveWithCells="1">
                  <from>
                    <xdr:col>6</xdr:col>
                    <xdr:colOff>19050</xdr:colOff>
                    <xdr:row>2</xdr:row>
                    <xdr:rowOff>0</xdr:rowOff>
                  </from>
                  <to>
                    <xdr:col>33</xdr:col>
                    <xdr:colOff>9525</xdr:colOff>
                    <xdr:row>8</xdr:row>
                    <xdr:rowOff>0</xdr:rowOff>
                  </to>
                </anchor>
              </controlPr>
            </control>
          </mc:Choice>
        </mc:AlternateContent>
        <mc:AlternateContent xmlns:mc="http://schemas.openxmlformats.org/markup-compatibility/2006">
          <mc:Choice Requires="x14">
            <control shapeId="2060" r:id="rId42" name="Check Box 12">
              <controlPr defaultSize="0" print="0" autoFill="0" autoLine="0" autoPict="0">
                <anchor moveWithCells="1">
                  <from>
                    <xdr:col>10</xdr:col>
                    <xdr:colOff>19050</xdr:colOff>
                    <xdr:row>26</xdr:row>
                    <xdr:rowOff>190500</xdr:rowOff>
                  </from>
                  <to>
                    <xdr:col>11</xdr:col>
                    <xdr:colOff>47625</xdr:colOff>
                    <xdr:row>28</xdr:row>
                    <xdr:rowOff>38100</xdr:rowOff>
                  </to>
                </anchor>
              </controlPr>
            </control>
          </mc:Choice>
        </mc:AlternateContent>
        <mc:AlternateContent xmlns:mc="http://schemas.openxmlformats.org/markup-compatibility/2006">
          <mc:Choice Requires="x14">
            <control shapeId="2061" r:id="rId43" name="Check Box 13">
              <controlPr defaultSize="0" print="0" autoFill="0" autoLine="0" autoPict="0">
                <anchor moveWithCells="1">
                  <from>
                    <xdr:col>10</xdr:col>
                    <xdr:colOff>19050</xdr:colOff>
                    <xdr:row>28</xdr:row>
                    <xdr:rowOff>180975</xdr:rowOff>
                  </from>
                  <to>
                    <xdr:col>11</xdr:col>
                    <xdr:colOff>47625</xdr:colOff>
                    <xdr:row>30</xdr:row>
                    <xdr:rowOff>28575</xdr:rowOff>
                  </to>
                </anchor>
              </controlPr>
            </control>
          </mc:Choice>
        </mc:AlternateContent>
        <mc:AlternateContent xmlns:mc="http://schemas.openxmlformats.org/markup-compatibility/2006">
          <mc:Choice Requires="x14">
            <control shapeId="2137" r:id="rId44" name="Check Box 89">
              <controlPr defaultSize="0" print="0" autoFill="0" autoLine="0" autoPict="0">
                <anchor moveWithCells="1">
                  <from>
                    <xdr:col>10</xdr:col>
                    <xdr:colOff>19050</xdr:colOff>
                    <xdr:row>27</xdr:row>
                    <xdr:rowOff>180975</xdr:rowOff>
                  </from>
                  <to>
                    <xdr:col>11</xdr:col>
                    <xdr:colOff>47625</xdr:colOff>
                    <xdr:row>29</xdr:row>
                    <xdr:rowOff>28575</xdr:rowOff>
                  </to>
                </anchor>
              </controlPr>
            </control>
          </mc:Choice>
        </mc:AlternateContent>
        <mc:AlternateContent xmlns:mc="http://schemas.openxmlformats.org/markup-compatibility/2006">
          <mc:Choice Requires="x14">
            <control shapeId="2147" r:id="rId45" name="Check Box 99">
              <controlPr defaultSize="0" print="0" autoFill="0" autoLine="0" autoPict="0">
                <anchor moveWithCells="1">
                  <from>
                    <xdr:col>10</xdr:col>
                    <xdr:colOff>19050</xdr:colOff>
                    <xdr:row>27</xdr:row>
                    <xdr:rowOff>180975</xdr:rowOff>
                  </from>
                  <to>
                    <xdr:col>11</xdr:col>
                    <xdr:colOff>47625</xdr:colOff>
                    <xdr:row>29</xdr:row>
                    <xdr:rowOff>28575</xdr:rowOff>
                  </to>
                </anchor>
              </controlPr>
            </control>
          </mc:Choice>
        </mc:AlternateContent>
        <mc:AlternateContent xmlns:mc="http://schemas.openxmlformats.org/markup-compatibility/2006">
          <mc:Choice Requires="x14">
            <control shapeId="2063" r:id="rId46" name="Check Box 15">
              <controlPr defaultSize="0" print="0" autoFill="0" autoLine="0" autoPict="0">
                <anchor moveWithCells="1">
                  <from>
                    <xdr:col>10</xdr:col>
                    <xdr:colOff>19050</xdr:colOff>
                    <xdr:row>30</xdr:row>
                    <xdr:rowOff>180975</xdr:rowOff>
                  </from>
                  <to>
                    <xdr:col>11</xdr:col>
                    <xdr:colOff>47625</xdr:colOff>
                    <xdr:row>32</xdr:row>
                    <xdr:rowOff>28575</xdr:rowOff>
                  </to>
                </anchor>
              </controlPr>
            </control>
          </mc:Choice>
        </mc:AlternateContent>
        <mc:AlternateContent xmlns:mc="http://schemas.openxmlformats.org/markup-compatibility/2006">
          <mc:Choice Requires="x14">
            <control shapeId="2064" r:id="rId47" name="Check Box 16">
              <controlPr defaultSize="0" print="0" autoFill="0" autoLine="0" autoPict="0">
                <anchor moveWithCells="1">
                  <from>
                    <xdr:col>10</xdr:col>
                    <xdr:colOff>19050</xdr:colOff>
                    <xdr:row>32</xdr:row>
                    <xdr:rowOff>190500</xdr:rowOff>
                  </from>
                  <to>
                    <xdr:col>11</xdr:col>
                    <xdr:colOff>47625</xdr:colOff>
                    <xdr:row>34</xdr:row>
                    <xdr:rowOff>38100</xdr:rowOff>
                  </to>
                </anchor>
              </controlPr>
            </control>
          </mc:Choice>
        </mc:AlternateContent>
        <mc:AlternateContent xmlns:mc="http://schemas.openxmlformats.org/markup-compatibility/2006">
          <mc:Choice Requires="x14">
            <control shapeId="2138" r:id="rId48" name="Check Box 90">
              <controlPr defaultSize="0" print="0" autoFill="0" autoLine="0" autoPict="0">
                <anchor moveWithCells="1">
                  <from>
                    <xdr:col>10</xdr:col>
                    <xdr:colOff>19050</xdr:colOff>
                    <xdr:row>31</xdr:row>
                    <xdr:rowOff>180975</xdr:rowOff>
                  </from>
                  <to>
                    <xdr:col>11</xdr:col>
                    <xdr:colOff>47625</xdr:colOff>
                    <xdr:row>33</xdr:row>
                    <xdr:rowOff>28575</xdr:rowOff>
                  </to>
                </anchor>
              </controlPr>
            </control>
          </mc:Choice>
        </mc:AlternateContent>
        <mc:AlternateContent xmlns:mc="http://schemas.openxmlformats.org/markup-compatibility/2006">
          <mc:Choice Requires="x14">
            <control shapeId="2065" r:id="rId49" name="Check Box 17">
              <controlPr defaultSize="0" print="0" autoFill="0" autoLine="0" autoPict="0">
                <anchor moveWithCells="1">
                  <from>
                    <xdr:col>10</xdr:col>
                    <xdr:colOff>19050</xdr:colOff>
                    <xdr:row>33</xdr:row>
                    <xdr:rowOff>180975</xdr:rowOff>
                  </from>
                  <to>
                    <xdr:col>11</xdr:col>
                    <xdr:colOff>47625</xdr:colOff>
                    <xdr:row>35</xdr:row>
                    <xdr:rowOff>28575</xdr:rowOff>
                  </to>
                </anchor>
              </controlPr>
            </control>
          </mc:Choice>
        </mc:AlternateContent>
        <mc:AlternateContent xmlns:mc="http://schemas.openxmlformats.org/markup-compatibility/2006">
          <mc:Choice Requires="x14">
            <control shapeId="2067" r:id="rId50" name="Check Box 19">
              <controlPr defaultSize="0" print="0" autoFill="0" autoLine="0" autoPict="0">
                <anchor moveWithCells="1">
                  <from>
                    <xdr:col>10</xdr:col>
                    <xdr:colOff>19050</xdr:colOff>
                    <xdr:row>35</xdr:row>
                    <xdr:rowOff>180975</xdr:rowOff>
                  </from>
                  <to>
                    <xdr:col>11</xdr:col>
                    <xdr:colOff>47625</xdr:colOff>
                    <xdr:row>37</xdr:row>
                    <xdr:rowOff>28575</xdr:rowOff>
                  </to>
                </anchor>
              </controlPr>
            </control>
          </mc:Choice>
        </mc:AlternateContent>
        <mc:AlternateContent xmlns:mc="http://schemas.openxmlformats.org/markup-compatibility/2006">
          <mc:Choice Requires="x14">
            <control shapeId="2139" r:id="rId51" name="Check Box 91">
              <controlPr defaultSize="0" print="0" autoFill="0" autoLine="0" autoPict="0">
                <anchor moveWithCells="1">
                  <from>
                    <xdr:col>10</xdr:col>
                    <xdr:colOff>19050</xdr:colOff>
                    <xdr:row>34</xdr:row>
                    <xdr:rowOff>180975</xdr:rowOff>
                  </from>
                  <to>
                    <xdr:col>11</xdr:col>
                    <xdr:colOff>47625</xdr:colOff>
                    <xdr:row>36</xdr:row>
                    <xdr:rowOff>28575</xdr:rowOff>
                  </to>
                </anchor>
              </controlPr>
            </control>
          </mc:Choice>
        </mc:AlternateContent>
        <mc:AlternateContent xmlns:mc="http://schemas.openxmlformats.org/markup-compatibility/2006">
          <mc:Choice Requires="x14">
            <control shapeId="2069" r:id="rId52" name="Check Box 21">
              <controlPr defaultSize="0" print="0" autoFill="0" autoLine="0" autoPict="0">
                <anchor moveWithCells="1">
                  <from>
                    <xdr:col>10</xdr:col>
                    <xdr:colOff>19050</xdr:colOff>
                    <xdr:row>37</xdr:row>
                    <xdr:rowOff>190500</xdr:rowOff>
                  </from>
                  <to>
                    <xdr:col>11</xdr:col>
                    <xdr:colOff>47625</xdr:colOff>
                    <xdr:row>39</xdr:row>
                    <xdr:rowOff>38100</xdr:rowOff>
                  </to>
                </anchor>
              </controlPr>
            </control>
          </mc:Choice>
        </mc:AlternateContent>
        <mc:AlternateContent xmlns:mc="http://schemas.openxmlformats.org/markup-compatibility/2006">
          <mc:Choice Requires="x14">
            <control shapeId="2070" r:id="rId53" name="Check Box 22">
              <controlPr defaultSize="0" print="0" autoFill="0" autoLine="0" autoPict="0">
                <anchor moveWithCells="1">
                  <from>
                    <xdr:col>10</xdr:col>
                    <xdr:colOff>19050</xdr:colOff>
                    <xdr:row>39</xdr:row>
                    <xdr:rowOff>190500</xdr:rowOff>
                  </from>
                  <to>
                    <xdr:col>11</xdr:col>
                    <xdr:colOff>47625</xdr:colOff>
                    <xdr:row>41</xdr:row>
                    <xdr:rowOff>38100</xdr:rowOff>
                  </to>
                </anchor>
              </controlPr>
            </control>
          </mc:Choice>
        </mc:AlternateContent>
        <mc:AlternateContent xmlns:mc="http://schemas.openxmlformats.org/markup-compatibility/2006">
          <mc:Choice Requires="x14">
            <control shapeId="2140" r:id="rId54" name="Check Box 92">
              <controlPr defaultSize="0" print="0" autoFill="0" autoLine="0" autoPict="0">
                <anchor moveWithCells="1">
                  <from>
                    <xdr:col>10</xdr:col>
                    <xdr:colOff>19050</xdr:colOff>
                    <xdr:row>38</xdr:row>
                    <xdr:rowOff>180975</xdr:rowOff>
                  </from>
                  <to>
                    <xdr:col>11</xdr:col>
                    <xdr:colOff>47625</xdr:colOff>
                    <xdr:row>40</xdr:row>
                    <xdr:rowOff>28575</xdr:rowOff>
                  </to>
                </anchor>
              </controlPr>
            </control>
          </mc:Choice>
        </mc:AlternateContent>
        <mc:AlternateContent xmlns:mc="http://schemas.openxmlformats.org/markup-compatibility/2006">
          <mc:Choice Requires="x14">
            <control shapeId="2081" r:id="rId55" name="Check Box 33">
              <controlPr defaultSize="0" print="0" autoFill="0" autoLine="0" autoPict="0">
                <anchor moveWithCells="1">
                  <from>
                    <xdr:col>13</xdr:col>
                    <xdr:colOff>9525</xdr:colOff>
                    <xdr:row>52</xdr:row>
                    <xdr:rowOff>209550</xdr:rowOff>
                  </from>
                  <to>
                    <xdr:col>14</xdr:col>
                    <xdr:colOff>28575</xdr:colOff>
                    <xdr:row>54</xdr:row>
                    <xdr:rowOff>38100</xdr:rowOff>
                  </to>
                </anchor>
              </controlPr>
            </control>
          </mc:Choice>
        </mc:AlternateContent>
        <mc:AlternateContent xmlns:mc="http://schemas.openxmlformats.org/markup-compatibility/2006">
          <mc:Choice Requires="x14">
            <control shapeId="2146" r:id="rId56" name="Check Box 98">
              <controlPr defaultSize="0" print="0" autoFill="0" autoLine="0" autoPict="0">
                <anchor moveWithCells="1">
                  <from>
                    <xdr:col>13</xdr:col>
                    <xdr:colOff>9525</xdr:colOff>
                    <xdr:row>55</xdr:row>
                    <xdr:rowOff>209550</xdr:rowOff>
                  </from>
                  <to>
                    <xdr:col>14</xdr:col>
                    <xdr:colOff>28575</xdr:colOff>
                    <xdr:row>57</xdr:row>
                    <xdr:rowOff>28575</xdr:rowOff>
                  </to>
                </anchor>
              </controlPr>
            </control>
          </mc:Choice>
        </mc:AlternateContent>
        <mc:AlternateContent xmlns:mc="http://schemas.openxmlformats.org/markup-compatibility/2006">
          <mc:Choice Requires="x14">
            <control shapeId="2148" r:id="rId57" name="Group Box 100">
              <controlPr defaultSize="0" print="0" autoFill="0" autoPict="0">
                <anchor moveWithCells="1">
                  <from>
                    <xdr:col>6</xdr:col>
                    <xdr:colOff>9525</xdr:colOff>
                    <xdr:row>68</xdr:row>
                    <xdr:rowOff>9525</xdr:rowOff>
                  </from>
                  <to>
                    <xdr:col>33</xdr:col>
                    <xdr:colOff>9525</xdr:colOff>
                    <xdr:row>85</xdr:row>
                    <xdr:rowOff>38100</xdr:rowOff>
                  </to>
                </anchor>
              </controlPr>
            </control>
          </mc:Choice>
        </mc:AlternateContent>
        <mc:AlternateContent xmlns:mc="http://schemas.openxmlformats.org/markup-compatibility/2006">
          <mc:Choice Requires="x14">
            <control shapeId="2149" r:id="rId58" name="Option Button 101">
              <controlPr defaultSize="0" autoFill="0" autoLine="0" autoPict="0">
                <anchor moveWithCells="1">
                  <from>
                    <xdr:col>9</xdr:col>
                    <xdr:colOff>19050</xdr:colOff>
                    <xdr:row>68</xdr:row>
                    <xdr:rowOff>19050</xdr:rowOff>
                  </from>
                  <to>
                    <xdr:col>10</xdr:col>
                    <xdr:colOff>228600</xdr:colOff>
                    <xdr:row>68</xdr:row>
                    <xdr:rowOff>209550</xdr:rowOff>
                  </to>
                </anchor>
              </controlPr>
            </control>
          </mc:Choice>
        </mc:AlternateContent>
        <mc:AlternateContent xmlns:mc="http://schemas.openxmlformats.org/markup-compatibility/2006">
          <mc:Choice Requires="x14">
            <control shapeId="2150" r:id="rId59" name="Option Button 102">
              <controlPr defaultSize="0" autoFill="0" autoLine="0" autoPict="0">
                <anchor moveWithCells="1">
                  <from>
                    <xdr:col>9</xdr:col>
                    <xdr:colOff>19050</xdr:colOff>
                    <xdr:row>71</xdr:row>
                    <xdr:rowOff>209550</xdr:rowOff>
                  </from>
                  <to>
                    <xdr:col>10</xdr:col>
                    <xdr:colOff>161925</xdr:colOff>
                    <xdr:row>73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19B64-4002-4DF0-A697-21525BBDFBFD}">
  <dimension ref="B1:CB50"/>
  <sheetViews>
    <sheetView topLeftCell="A28" workbookViewId="0">
      <selection activeCell="B28" sqref="B1:CB1048576"/>
    </sheetView>
  </sheetViews>
  <sheetFormatPr defaultRowHeight="18.75"/>
  <cols>
    <col min="1" max="1" width="3.125" customWidth="1"/>
    <col min="2" max="80" width="3.125" hidden="1" customWidth="1"/>
    <col min="81" max="120" width="3.125" customWidth="1"/>
  </cols>
  <sheetData>
    <row r="1" spans="2:55">
      <c r="B1" t="s">
        <v>0</v>
      </c>
      <c r="I1" t="s">
        <v>1</v>
      </c>
      <c r="O1" t="s">
        <v>2</v>
      </c>
      <c r="AB1" s="2">
        <v>2</v>
      </c>
      <c r="AC1" t="s">
        <v>42</v>
      </c>
      <c r="AJ1" t="s">
        <v>46</v>
      </c>
    </row>
    <row r="2" spans="2:55">
      <c r="Q2" t="s">
        <v>3</v>
      </c>
      <c r="S2" t="s">
        <v>4</v>
      </c>
      <c r="U2" t="s">
        <v>5</v>
      </c>
      <c r="AC2" t="s">
        <v>43</v>
      </c>
      <c r="AJ2" t="s">
        <v>47</v>
      </c>
    </row>
    <row r="3" spans="2:55">
      <c r="B3" t="s">
        <v>6</v>
      </c>
      <c r="AC3" t="s">
        <v>44</v>
      </c>
      <c r="AJ3" t="s">
        <v>48</v>
      </c>
    </row>
    <row r="4" spans="2:55">
      <c r="B4" t="s">
        <v>7</v>
      </c>
      <c r="I4" t="s">
        <v>9</v>
      </c>
      <c r="O4" t="s">
        <v>10</v>
      </c>
      <c r="AC4" t="s">
        <v>45</v>
      </c>
      <c r="AJ4" t="s">
        <v>49</v>
      </c>
    </row>
    <row r="5" spans="2:55">
      <c r="B5" t="s">
        <v>16</v>
      </c>
    </row>
    <row r="6" spans="2:55">
      <c r="B6" t="s">
        <v>11</v>
      </c>
      <c r="G6" t="s">
        <v>12</v>
      </c>
      <c r="L6" t="s">
        <v>13</v>
      </c>
      <c r="R6" t="s">
        <v>14</v>
      </c>
      <c r="AC6" t="s">
        <v>23</v>
      </c>
      <c r="AE6" t="s">
        <v>50</v>
      </c>
      <c r="AK6" t="s">
        <v>53</v>
      </c>
      <c r="AP6" t="s">
        <v>54</v>
      </c>
      <c r="AT6" t="s">
        <v>55</v>
      </c>
      <c r="BA6" t="s">
        <v>27</v>
      </c>
    </row>
    <row r="7" spans="2:55">
      <c r="B7" t="s">
        <v>8</v>
      </c>
      <c r="AE7" t="s">
        <v>51</v>
      </c>
      <c r="AH7" t="s">
        <v>52</v>
      </c>
      <c r="BA7" t="s">
        <v>28</v>
      </c>
      <c r="BB7" t="s">
        <v>29</v>
      </c>
      <c r="BC7" t="s">
        <v>30</v>
      </c>
    </row>
    <row r="8" spans="2:55">
      <c r="AE8" t="s">
        <v>56</v>
      </c>
      <c r="AK8" t="s">
        <v>64</v>
      </c>
    </row>
    <row r="9" spans="2:55">
      <c r="B9" s="2">
        <v>1</v>
      </c>
      <c r="C9" t="s">
        <v>15</v>
      </c>
      <c r="I9" t="s">
        <v>22</v>
      </c>
      <c r="AC9" t="s">
        <v>58</v>
      </c>
      <c r="AE9" t="s">
        <v>57</v>
      </c>
    </row>
    <row r="10" spans="2:55">
      <c r="C10" t="s">
        <v>17</v>
      </c>
      <c r="I10" t="s">
        <v>21</v>
      </c>
      <c r="AE10" t="s">
        <v>59</v>
      </c>
      <c r="AH10" t="s">
        <v>61</v>
      </c>
      <c r="AK10" t="s">
        <v>64</v>
      </c>
    </row>
    <row r="11" spans="2:55">
      <c r="I11" t="s">
        <v>20</v>
      </c>
      <c r="AE11" t="s">
        <v>57</v>
      </c>
      <c r="AH11" t="s">
        <v>62</v>
      </c>
      <c r="AK11" t="s">
        <v>64</v>
      </c>
    </row>
    <row r="12" spans="2:55">
      <c r="I12" t="s">
        <v>19</v>
      </c>
      <c r="AH12" t="s">
        <v>63</v>
      </c>
    </row>
    <row r="13" spans="2:55">
      <c r="I13" t="s">
        <v>18</v>
      </c>
      <c r="AB13" t="s">
        <v>60</v>
      </c>
      <c r="AE13" t="s">
        <v>56</v>
      </c>
      <c r="AK13" t="s">
        <v>64</v>
      </c>
    </row>
    <row r="14" spans="2:55">
      <c r="AE14" t="s">
        <v>57</v>
      </c>
    </row>
    <row r="15" spans="2:55">
      <c r="B15" t="s">
        <v>23</v>
      </c>
      <c r="F15" t="s">
        <v>24</v>
      </c>
      <c r="L15" t="s">
        <v>25</v>
      </c>
      <c r="R15" t="s">
        <v>26</v>
      </c>
      <c r="Y15" t="s">
        <v>27</v>
      </c>
      <c r="AE15" t="s">
        <v>59</v>
      </c>
    </row>
    <row r="16" spans="2:55">
      <c r="Y16" t="s">
        <v>28</v>
      </c>
      <c r="Z16" t="s">
        <v>29</v>
      </c>
      <c r="AA16" t="s">
        <v>30</v>
      </c>
      <c r="AE16" t="s">
        <v>57</v>
      </c>
    </row>
    <row r="17" spans="2:50">
      <c r="B17" t="s">
        <v>31</v>
      </c>
    </row>
    <row r="18" spans="2:50">
      <c r="AB18" s="2">
        <v>3</v>
      </c>
      <c r="AC18" t="s">
        <v>65</v>
      </c>
      <c r="AI18" t="s">
        <v>67</v>
      </c>
    </row>
    <row r="19" spans="2:50">
      <c r="AC19" t="s">
        <v>66</v>
      </c>
      <c r="AI19" t="s">
        <v>68</v>
      </c>
    </row>
    <row r="20" spans="2:50">
      <c r="B20" t="s">
        <v>32</v>
      </c>
      <c r="AI20" t="s">
        <v>69</v>
      </c>
    </row>
    <row r="21" spans="2:50">
      <c r="AB21" t="s">
        <v>70</v>
      </c>
      <c r="AI21" t="s">
        <v>72</v>
      </c>
      <c r="AN21" t="s">
        <v>74</v>
      </c>
      <c r="AX21" t="s">
        <v>77</v>
      </c>
    </row>
    <row r="22" spans="2:50">
      <c r="AB22" t="s">
        <v>71</v>
      </c>
      <c r="AI22" t="s">
        <v>73</v>
      </c>
      <c r="AN22" t="s">
        <v>75</v>
      </c>
      <c r="AW22" t="s">
        <v>76</v>
      </c>
      <c r="AX22" t="s">
        <v>78</v>
      </c>
    </row>
    <row r="23" spans="2:50">
      <c r="B23" t="s">
        <v>33</v>
      </c>
      <c r="AX23" t="s">
        <v>79</v>
      </c>
    </row>
    <row r="24" spans="2:50">
      <c r="AX24" t="s">
        <v>80</v>
      </c>
    </row>
    <row r="25" spans="2:50">
      <c r="AI25" t="s">
        <v>81</v>
      </c>
      <c r="AO25" t="s">
        <v>83</v>
      </c>
      <c r="AR25" t="s">
        <v>84</v>
      </c>
      <c r="AW25" t="s">
        <v>87</v>
      </c>
    </row>
    <row r="26" spans="2:50">
      <c r="B26" t="s">
        <v>34</v>
      </c>
      <c r="AI26" t="s">
        <v>73</v>
      </c>
      <c r="AM26" t="s">
        <v>82</v>
      </c>
      <c r="AW26" t="s">
        <v>88</v>
      </c>
    </row>
    <row r="27" spans="2:50">
      <c r="B27" t="s">
        <v>35</v>
      </c>
      <c r="AK27" t="s">
        <v>85</v>
      </c>
      <c r="AX27" t="s">
        <v>89</v>
      </c>
    </row>
    <row r="28" spans="2:50">
      <c r="AM28" t="s">
        <v>86</v>
      </c>
      <c r="AX28" t="s">
        <v>90</v>
      </c>
    </row>
    <row r="29" spans="2:50">
      <c r="B29" t="s">
        <v>34</v>
      </c>
      <c r="AX29" t="s">
        <v>91</v>
      </c>
    </row>
    <row r="30" spans="2:50">
      <c r="B30" t="s">
        <v>36</v>
      </c>
      <c r="AS30" t="s">
        <v>92</v>
      </c>
    </row>
    <row r="31" spans="2:50">
      <c r="AS31" t="s">
        <v>92</v>
      </c>
    </row>
    <row r="32" spans="2:50">
      <c r="B32" t="s">
        <v>37</v>
      </c>
    </row>
    <row r="33" spans="2:65">
      <c r="B33" t="s">
        <v>38</v>
      </c>
      <c r="AB33" t="s">
        <v>93</v>
      </c>
      <c r="AG33" t="s">
        <v>94</v>
      </c>
      <c r="AO33" t="s">
        <v>97</v>
      </c>
    </row>
    <row r="34" spans="2:65">
      <c r="B34" t="s">
        <v>40</v>
      </c>
      <c r="AB34" t="s">
        <v>71</v>
      </c>
      <c r="AH34" t="s">
        <v>95</v>
      </c>
      <c r="AP34" t="s">
        <v>98</v>
      </c>
    </row>
    <row r="35" spans="2:65">
      <c r="B35" t="s">
        <v>37</v>
      </c>
      <c r="AP35" t="s">
        <v>99</v>
      </c>
    </row>
    <row r="36" spans="2:65">
      <c r="B36" t="s">
        <v>38</v>
      </c>
      <c r="AP36" t="s">
        <v>100</v>
      </c>
    </row>
    <row r="37" spans="2:65">
      <c r="B37" t="s">
        <v>39</v>
      </c>
      <c r="AG37" t="s">
        <v>94</v>
      </c>
      <c r="AO37" t="s">
        <v>101</v>
      </c>
    </row>
    <row r="38" spans="2:65">
      <c r="AH38" t="s">
        <v>96</v>
      </c>
      <c r="AP38" t="s">
        <v>102</v>
      </c>
    </row>
    <row r="39" spans="2:65">
      <c r="B39" t="s">
        <v>41</v>
      </c>
      <c r="AP39" t="s">
        <v>103</v>
      </c>
    </row>
    <row r="41" spans="2:65">
      <c r="AB41" t="s">
        <v>104</v>
      </c>
      <c r="AI41" t="s">
        <v>105</v>
      </c>
      <c r="BF41" t="s">
        <v>108</v>
      </c>
    </row>
    <row r="42" spans="2:65">
      <c r="AB42" t="s">
        <v>71</v>
      </c>
      <c r="AI42" t="s">
        <v>107</v>
      </c>
      <c r="BF42" s="3" t="s">
        <v>109</v>
      </c>
    </row>
    <row r="43" spans="2:65">
      <c r="AI43" t="s">
        <v>106</v>
      </c>
    </row>
    <row r="44" spans="2:65">
      <c r="AB44" t="s">
        <v>110</v>
      </c>
      <c r="AI44" t="s">
        <v>111</v>
      </c>
    </row>
    <row r="47" spans="2:65">
      <c r="AB47" t="s">
        <v>112</v>
      </c>
    </row>
    <row r="48" spans="2:65">
      <c r="AC48" s="1">
        <v>1</v>
      </c>
      <c r="AD48" t="s">
        <v>113</v>
      </c>
      <c r="AT48" t="s">
        <v>116</v>
      </c>
      <c r="BG48" t="s">
        <v>119</v>
      </c>
      <c r="BM48" t="s">
        <v>122</v>
      </c>
    </row>
    <row r="49" spans="29:67">
      <c r="AC49" s="1">
        <v>2</v>
      </c>
      <c r="AD49" t="s">
        <v>114</v>
      </c>
      <c r="AT49" t="s">
        <v>117</v>
      </c>
      <c r="BG49" t="s">
        <v>120</v>
      </c>
      <c r="BM49" t="s">
        <v>123</v>
      </c>
      <c r="BO49" t="s">
        <v>124</v>
      </c>
    </row>
    <row r="50" spans="29:67">
      <c r="AC50" s="1">
        <v>3</v>
      </c>
      <c r="AD50" t="s">
        <v>115</v>
      </c>
      <c r="AT50" t="s">
        <v>118</v>
      </c>
      <c r="BG50" t="s">
        <v>121</v>
      </c>
    </row>
  </sheetData>
  <sheetProtection algorithmName="SHA-512" hashValue="5lUgTlu6/j2DBtVIBukRqZU8t4joFh74z8bZnNOeto+1juBIzdg6uefcZEqxOIBcJ+a9N6sqNSbcbpGHYfpr9w==" saltValue="bP2pIP3dsnPcSILYBYmlFA==" spinCount="100000" sheet="1" objects="1" scenarios="1" selectLockedCells="1"/>
  <phoneticPr fontId="2"/>
  <pageMargins left="0.70866141732283472" right="0.31496062992125984" top="0.74803149606299213"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誘導基準適否チェックリスト</vt:lpstr>
      <vt:lpstr>Sheet1</vt:lpstr>
      <vt:lpstr>誘導基準適否チェックリスト!Print_Area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熊谷信樹</dc:creator>
  <cp:lastModifiedBy>信樹 熊谷</cp:lastModifiedBy>
  <cp:lastPrinted>2023-12-19T08:40:41Z</cp:lastPrinted>
  <dcterms:created xsi:type="dcterms:W3CDTF">2023-04-10T02:48:05Z</dcterms:created>
  <dcterms:modified xsi:type="dcterms:W3CDTF">2025-10-07T07:50:49Z</dcterms:modified>
</cp:coreProperties>
</file>